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7.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8.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jh5o\Downloads\"/>
    </mc:Choice>
  </mc:AlternateContent>
  <xr:revisionPtr revIDLastSave="0" documentId="8_{3B7ED335-44C3-48CA-8DC0-915F0E1D6C93}" xr6:coauthVersionLast="47" xr6:coauthVersionMax="47" xr10:uidLastSave="{00000000-0000-0000-0000-000000000000}"/>
  <workbookProtection workbookAlgorithmName="SHA-512" workbookHashValue="JxZZDq+eWgNur3VSnn+MZ3Bo5Pa8CQa7t4j9d4DarKD98nRnhW6o3hRW7Nmm07E0s0k3B8y/7BRhoXBWCriPLQ==" workbookSaltValue="ZdLP00yLsCCCY1WCDmUa7Q==" workbookSpinCount="100000" lockStructure="1"/>
  <bookViews>
    <workbookView xWindow="-110" yWindow="-110" windowWidth="19420" windowHeight="10420" tabRatio="939" xr2:uid="{8CB0FF41-1604-4539-AC75-D1A260385303}"/>
  </bookViews>
  <sheets>
    <sheet name="Introduction" sheetId="2" r:id="rId1"/>
    <sheet name="How to use this workbook" sheetId="9" r:id="rId2"/>
    <sheet name="Key project information" sheetId="10" r:id="rId3"/>
    <sheet name="BTM-NM battery" sheetId="11" r:id="rId4"/>
    <sheet name="BTM-AGG battery" sheetId="19" r:id="rId5"/>
    <sheet name="FOM battery" sheetId="20" r:id="rId6"/>
    <sheet name="Community benefits" sheetId="21" r:id="rId7"/>
    <sheet name="Project dashboard" sheetId="16" r:id="rId8"/>
    <sheet name="Display text" sheetId="17" state="hidden" r:id="rId9"/>
    <sheet name="Deployment" sheetId="18" state="hidden" r:id="rId10"/>
    <sheet name="Control sheet" sheetId="1" state="hidden" r:id="rId11"/>
  </sheets>
  <definedNames>
    <definedName name="BattsizeW" comment="Battery size in kW">'Key project information'!$D$29</definedName>
    <definedName name="BattsizeWh" comment="Battery size in kWh">'Key project information'!$D$30</definedName>
    <definedName name="Batttype">'Key project information'!$D$31</definedName>
    <definedName name="Discountrate">'Key project information'!$E$13</definedName>
    <definedName name="Stream">'Key project information'!$D$33</definedName>
    <definedName name="What_size_will_the_battery_be?__Enter_size_and_select_the_units">'Key project information'!$C$7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0" l="1"/>
  <c r="C32" i="20"/>
  <c r="C29" i="19"/>
  <c r="C28" i="19"/>
  <c r="D29" i="10"/>
  <c r="P5" i="19" a="1"/>
  <c r="P5" i="19" s="1"/>
  <c r="P5" i="11" a="1"/>
  <c r="P5" i="11" s="1"/>
  <c r="H5" i="10" l="1" a="1"/>
  <c r="H5" i="10" s="1"/>
  <c r="D32" i="19"/>
  <c r="E27" i="11"/>
  <c r="F27" i="11"/>
  <c r="G27" i="11"/>
  <c r="H27" i="11"/>
  <c r="I27" i="11"/>
  <c r="J27" i="11"/>
  <c r="K27" i="11"/>
  <c r="L27" i="11"/>
  <c r="M27" i="11"/>
  <c r="D27" i="11"/>
  <c r="M3" i="16"/>
  <c r="P5" i="20" a="1"/>
  <c r="P5" i="20" s="1"/>
  <c r="M21" i="16" a="1"/>
  <c r="M21" i="16" s="1"/>
  <c r="B21" i="16"/>
  <c r="D33" i="10"/>
  <c r="C24" i="11" s="1"/>
  <c r="B13" i="10"/>
  <c r="C23" i="11" l="1"/>
  <c r="C25" i="11" s="1"/>
  <c r="D31" i="10" a="1"/>
  <c r="D31" i="10" s="1"/>
  <c r="M10" i="16" s="1" a="1"/>
  <c r="M10" i="16" s="1"/>
  <c r="D30" i="10"/>
  <c r="N14" i="20"/>
  <c r="G4" i="21" a="1"/>
  <c r="G4" i="21" s="1"/>
  <c r="C10" i="21"/>
  <c r="C5" i="21"/>
  <c r="C6" i="21"/>
  <c r="C7" i="21"/>
  <c r="C8" i="21"/>
  <c r="C9" i="21"/>
  <c r="C4" i="21"/>
  <c r="N15" i="19"/>
  <c r="N22" i="20"/>
  <c r="N23" i="20"/>
  <c r="N24" i="20"/>
  <c r="N25" i="20"/>
  <c r="N26" i="20"/>
  <c r="M36" i="20"/>
  <c r="L36" i="20"/>
  <c r="K36" i="20"/>
  <c r="J36" i="20"/>
  <c r="I36" i="20"/>
  <c r="H36" i="20"/>
  <c r="G36" i="20"/>
  <c r="F36" i="20"/>
  <c r="E36" i="20"/>
  <c r="D36" i="20"/>
  <c r="N30" i="20"/>
  <c r="N28" i="20"/>
  <c r="N27" i="20"/>
  <c r="N21" i="20"/>
  <c r="N20" i="20"/>
  <c r="N19" i="20"/>
  <c r="N18" i="20"/>
  <c r="N17" i="20"/>
  <c r="N16" i="20"/>
  <c r="N15" i="20"/>
  <c r="N12" i="20"/>
  <c r="N9" i="20"/>
  <c r="N8" i="20"/>
  <c r="N7" i="20"/>
  <c r="N6" i="20"/>
  <c r="E32" i="19"/>
  <c r="F32" i="19"/>
  <c r="G32" i="19"/>
  <c r="H32" i="19"/>
  <c r="I32" i="19"/>
  <c r="J32" i="19"/>
  <c r="K32" i="19"/>
  <c r="L32" i="19"/>
  <c r="M32" i="19"/>
  <c r="N7" i="19"/>
  <c r="N8" i="19"/>
  <c r="N9" i="19"/>
  <c r="N26" i="19"/>
  <c r="N24" i="19"/>
  <c r="N23" i="19"/>
  <c r="N22" i="19"/>
  <c r="N21" i="19"/>
  <c r="N20" i="19"/>
  <c r="N19" i="19"/>
  <c r="N18" i="19"/>
  <c r="N17" i="19"/>
  <c r="N16" i="19"/>
  <c r="N12" i="19"/>
  <c r="N6" i="19"/>
  <c r="N21" i="11"/>
  <c r="N8" i="11"/>
  <c r="N11" i="11"/>
  <c r="N12" i="11"/>
  <c r="N13" i="11"/>
  <c r="N14" i="11"/>
  <c r="N15" i="11"/>
  <c r="N16" i="11"/>
  <c r="N17" i="11"/>
  <c r="N18" i="11"/>
  <c r="N19" i="11"/>
  <c r="N6" i="11"/>
  <c r="D5" i="9" a="1"/>
  <c r="D5" i="9" s="1"/>
  <c r="G7" i="10" l="1"/>
  <c r="K26" i="16" a="1"/>
  <c r="K26" i="16" s="1"/>
  <c r="K27" i="16" a="1"/>
  <c r="K27" i="16" s="1"/>
  <c r="K10" i="16" a="1"/>
  <c r="K10" i="16" s="1"/>
  <c r="E10" i="16" a="1"/>
  <c r="E10" i="16" s="1"/>
  <c r="F10" i="16" a="1"/>
  <c r="F10" i="16" s="1"/>
  <c r="J10" i="16" a="1"/>
  <c r="J10" i="16" s="1"/>
  <c r="D10" i="16" a="1"/>
  <c r="D10" i="16" s="1"/>
  <c r="G10" i="16" a="1"/>
  <c r="G10" i="16" s="1"/>
  <c r="L10" i="16" a="1"/>
  <c r="L10" i="16" s="1"/>
  <c r="H10" i="16" a="1"/>
  <c r="H10" i="16" s="1"/>
  <c r="I10" i="16" a="1"/>
  <c r="I10" i="16" s="1"/>
  <c r="N29" i="19"/>
  <c r="I7" i="16" a="1"/>
  <c r="I7" i="16" s="1"/>
  <c r="F6" i="16" a="1"/>
  <c r="F6" i="16" s="1"/>
  <c r="M6" i="16" a="1"/>
  <c r="M6" i="16" s="1"/>
  <c r="C7" i="16" a="1"/>
  <c r="C7" i="16" s="1"/>
  <c r="E6" i="16" a="1"/>
  <c r="E6" i="16" s="1"/>
  <c r="D7" i="16" a="1"/>
  <c r="D7" i="16" s="1"/>
  <c r="J7" i="16" a="1"/>
  <c r="J7" i="16" s="1"/>
  <c r="G6" i="16" a="1"/>
  <c r="G6" i="16" s="1"/>
  <c r="D6" i="16" a="1"/>
  <c r="D6" i="16" s="1"/>
  <c r="G7" i="16" a="1"/>
  <c r="G7" i="16" s="1"/>
  <c r="H7" i="16" a="1"/>
  <c r="H7" i="16" s="1"/>
  <c r="K7" i="16" a="1"/>
  <c r="K7" i="16" s="1"/>
  <c r="H6" i="16" a="1"/>
  <c r="H6" i="16" s="1"/>
  <c r="B3" i="16" a="1"/>
  <c r="B3" i="16" s="1"/>
  <c r="L6" i="16" a="1"/>
  <c r="L6" i="16" s="1"/>
  <c r="E7" i="16" a="1"/>
  <c r="E7" i="16" s="1"/>
  <c r="L7" i="16" a="1"/>
  <c r="L7" i="16" s="1"/>
  <c r="I6" i="16" a="1"/>
  <c r="I6" i="16" s="1"/>
  <c r="K6" i="16" a="1"/>
  <c r="K6" i="16" s="1"/>
  <c r="F7" i="16" a="1"/>
  <c r="F7" i="16" s="1"/>
  <c r="M7" i="16" a="1"/>
  <c r="M7" i="16" s="1"/>
  <c r="J6" i="16" a="1"/>
  <c r="J6" i="16" s="1"/>
  <c r="B17" i="10" a="1"/>
  <c r="B17" i="10" s="1"/>
  <c r="N24" i="11"/>
  <c r="N23" i="11"/>
  <c r="N28" i="19" l="1"/>
  <c r="C30" i="19"/>
  <c r="N30" i="19" s="1"/>
  <c r="N32" i="20"/>
  <c r="C34" i="20"/>
  <c r="C36" i="20" s="1"/>
  <c r="K25" i="16"/>
  <c r="K24" i="16"/>
  <c r="N7" i="16"/>
  <c r="N6" i="16"/>
  <c r="N33" i="20"/>
  <c r="C8" i="16" a="1"/>
  <c r="C8" i="16" s="1"/>
  <c r="K29" i="16" s="1"/>
  <c r="N25" i="11"/>
  <c r="N34" i="20" l="1"/>
  <c r="C9" i="16" a="1"/>
  <c r="C9" i="16" s="1"/>
  <c r="C32" i="19"/>
  <c r="C27" i="11"/>
  <c r="N27" i="11" s="1"/>
  <c r="K33" i="16" l="1"/>
  <c r="N36" i="20"/>
  <c r="C10" i="16" a="1"/>
  <c r="C10" i="16" s="1"/>
  <c r="N32" i="19"/>
  <c r="K23" i="16" l="1"/>
  <c r="J23" i="16" s="1"/>
  <c r="K22" i="16"/>
  <c r="J22" i="16" s="1"/>
  <c r="N10" i="16"/>
  <c r="K31"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<sst xmlns="http://schemas.openxmlformats.org/spreadsheetml/2006/main" count="468" uniqueCount="331">
  <si>
    <t>Revenue, Cost and Benefit Development Tool
Introduction</t>
  </si>
  <si>
    <t>The 100NB Program</t>
  </si>
  <si>
    <t>The Department of Energy, Environment and Climate Action (DEECA) is supporting the uptake of neighbourhood batteries through the 100 Neighbourhood Batteries Program (100NB). This program builds on the successful Neighbourhood Battery Initiative (NBI).</t>
  </si>
  <si>
    <t>Neighbourhood batteries are an energy storage technology that can range from 40 kWh to 20 MWh in size. They can be owned by community energy groups, electricity distribution businesses, electricity retailers, aggregators or private investors. They can sit ‘in front of the meter’ (FoM), ‘behind the meter’ (BtM) and may be aggregated to interact with the National Elecricity Market (NEM) or Networks. Check the website (link below) for more details.</t>
  </si>
  <si>
    <t xml:space="preserve"> </t>
  </si>
  <si>
    <t>The 100NB program is providing grants over multiple rounds to support the installation of 100 neighbourhood-scale batteries across Victoria:</t>
  </si>
  <si>
    <t xml:space="preserve">    •  Round 1 of 100NB closed on 31 October 2023 and successful applicants were announced on 13 March 2024.</t>
  </si>
  <si>
    <t xml:space="preserve">    •  Round 2 of 100NB will open for applications in August 2024.
    •  Round 3 of 100NB will open for applications in early 2025</t>
  </si>
  <si>
    <t xml:space="preserve">Building on lessons learned through delivery of the NBI, the 100NB program funds neighbourhood-scale battery projects that will improve energy reliability and provide energy storage capacity for locally generated solar power, which is expected to increase access to renewable energy and help lower energy bills. </t>
  </si>
  <si>
    <t>This workbook</t>
  </si>
  <si>
    <t>To participate in the Victorian Government's 100 Neighbourhood Batteries Program, proponents must complete an application. The application must include a business case to demonstrate that the project is suitable for neighbourhood-scale operations and is capable of delivering the intended benefits as stipulated by the program. 
This workbook will assist applicants to identify the revenues, costs and benefits of their proposed project.</t>
  </si>
  <si>
    <r>
      <rPr>
        <b/>
        <sz val="10"/>
        <color theme="1"/>
        <rFont val="Arial"/>
        <family val="2"/>
        <scheme val="minor"/>
      </rPr>
      <t>Revenue identification</t>
    </r>
    <r>
      <rPr>
        <sz val="10"/>
        <color theme="1"/>
        <rFont val="Arial"/>
        <family val="2"/>
        <scheme val="minor"/>
      </rPr>
      <t>: Applicants are required to identify the sources of revenue for the battery project, which will include a cash co-contribution by the proponent to the project. The amount of this contribution varies depending on the specific funding stream but typically ranges from 5% to 30% of the total project cost.</t>
    </r>
  </si>
  <si>
    <r>
      <rPr>
        <b/>
        <sz val="10"/>
        <color theme="1"/>
        <rFont val="Arial"/>
        <family val="2"/>
        <scheme val="minor"/>
      </rPr>
      <t>Cost identification</t>
    </r>
    <r>
      <rPr>
        <sz val="10"/>
        <color theme="1"/>
        <rFont val="Arial"/>
        <family val="2"/>
        <scheme val="minor"/>
      </rPr>
      <t>: Applicants must identify all costs for the project.  Of particular importance are the key costs for the purchase, installation and commissioning of the battery. These determine the size of the grant. Ongoing costs for the life of the battery must also be estimated to demonstrate that the expected revenues are sufficient to ensure that the project is viable.</t>
    </r>
  </si>
  <si>
    <r>
      <rPr>
        <b/>
        <sz val="10"/>
        <color theme="1"/>
        <rFont val="Arial"/>
        <family val="2"/>
        <scheme val="minor"/>
      </rPr>
      <t>Community and Network Benefits</t>
    </r>
    <r>
      <rPr>
        <sz val="10"/>
        <color theme="1"/>
        <rFont val="Arial"/>
        <family val="2"/>
        <scheme val="minor"/>
      </rPr>
      <t>: Projects must show how they will deliver quantifiable benefits to the electricity consumers in their community and also potentially to the the local electricity network. This might include demonstrating how the battery will improve energy reliability or provide energy storage for locally generated solar power, thereby reducing energy costs for local consumers.</t>
    </r>
  </si>
  <si>
    <r>
      <rPr>
        <b/>
        <sz val="10"/>
        <color theme="0"/>
        <rFont val="Arial"/>
        <family val="2"/>
        <scheme val="minor"/>
      </rPr>
      <t xml:space="preserve">Revenue, Cost and Benefit Development Tool
</t>
    </r>
    <r>
      <rPr>
        <b/>
        <sz val="18"/>
        <color theme="0"/>
        <rFont val="Arial"/>
        <family val="2"/>
        <scheme val="minor"/>
      </rPr>
      <t>How to use this workbook</t>
    </r>
  </si>
  <si>
    <r>
      <t xml:space="preserve">Information panel </t>
    </r>
    <r>
      <rPr>
        <sz val="10"/>
        <color theme="1"/>
        <rFont val="Arial"/>
        <family val="2"/>
        <scheme val="minor"/>
      </rPr>
      <t>(select radio dot for information)</t>
    </r>
  </si>
  <si>
    <r>
      <t xml:space="preserve">This workbook consists of a series of worksheets covering project information, revenues for the project, expenses for the project and expected community or network benefits. The revenues, costs and benefit sheets are based on the type of battery, which is explained in the following pages.
After these worksheets will be a dashboard page with the information to include in your application.
  </t>
    </r>
    <r>
      <rPr>
        <i/>
        <sz val="10"/>
        <color theme="1"/>
        <rFont val="Arial"/>
        <family val="2"/>
        <scheme val="minor"/>
      </rPr>
      <t>Note:</t>
    </r>
    <r>
      <rPr>
        <sz val="10"/>
        <color theme="1"/>
        <rFont val="Arial"/>
        <family val="2"/>
        <scheme val="minor"/>
      </rPr>
      <t xml:space="preserve"> you will not need to complete all of the cells or answer all of the questions. This will be
           explained in worksheets. Questions that do not require a response will appear greyed out</t>
    </r>
    <r>
      <rPr>
        <b/>
        <sz val="10"/>
        <color theme="0" tint="-0.249977111117893"/>
        <rFont val="Arial"/>
        <family val="2"/>
        <scheme val="minor"/>
      </rPr>
      <t>.</t>
    </r>
  </si>
  <si>
    <r>
      <t>For each cell, an explanation of how to complete the cell is available, sometimes with a definition. The radio buttons (</t>
    </r>
    <r>
      <rPr>
        <sz val="10"/>
        <color theme="1"/>
        <rFont val="Wingdings 2"/>
        <family val="1"/>
        <charset val="2"/>
      </rPr>
      <t></t>
    </r>
    <r>
      <rPr>
        <sz val="10"/>
        <color theme="1"/>
        <rFont val="Arial"/>
        <family val="2"/>
        <scheme val="minor"/>
      </rPr>
      <t xml:space="preserve">  or </t>
    </r>
    <r>
      <rPr>
        <sz val="10"/>
        <color theme="1"/>
        <rFont val="Wingdings 2"/>
        <family val="1"/>
        <charset val="2"/>
      </rPr>
      <t> </t>
    </r>
    <r>
      <rPr>
        <sz val="10"/>
        <color theme="1"/>
        <rFont val="Arial"/>
        <family val="2"/>
        <scheme val="minor"/>
      </rPr>
      <t>) to the right of the rows are use to select information relevant to that row, which is then shown in the information panel. See the example for developing a business case, below.</t>
    </r>
  </si>
  <si>
    <t>Developing a business case</t>
  </si>
  <si>
    <t>Your application for a grant under the 100NB program will require a business case. This workbook will assist your development of the business case but does not include all of the elements that you should include. This workbook is designed to assist you to identify revenue streams, costs and benefits.</t>
  </si>
  <si>
    <t>Navigating the workbook</t>
  </si>
  <si>
    <t>You can move quickly between relevant parts of the workbook using the buttons on the left-hand side of the page. The button for the page you are on at any point will be coloured pale green with green text, and also shown in the banner at the top of the page.</t>
  </si>
  <si>
    <t>In some cases, all of the questions to be answered may not fit on your screen. Please use your page up and page down keys (or the scroll bar on the right of the screen) to see all of the questions.</t>
  </si>
  <si>
    <t>Saving the workbook and returning to it</t>
  </si>
  <si>
    <t>You should save the workbook when you first begin to use it, and regularly while using it, to protect your work. Select a location and name that will allow you to retrieve your work. If you use a progression of names, you can use the versions to track your progress.</t>
  </si>
  <si>
    <t xml:space="preserve">You can also return to your saved version at any time and update your answers. The Results page will always show relevant advice for the current answers, including updated answers.  </t>
  </si>
  <si>
    <r>
      <rPr>
        <b/>
        <sz val="10"/>
        <color theme="0"/>
        <rFont val="Arial"/>
        <family val="2"/>
        <scheme val="major"/>
      </rPr>
      <t>Revenue, Cost and Benefit Development Tool</t>
    </r>
    <r>
      <rPr>
        <b/>
        <sz val="12"/>
        <color theme="0"/>
        <rFont val="Arial"/>
        <family val="2"/>
        <scheme val="major"/>
      </rPr>
      <t xml:space="preserve">
</t>
    </r>
    <r>
      <rPr>
        <b/>
        <sz val="18"/>
        <color theme="0"/>
        <rFont val="Arial"/>
        <family val="2"/>
        <scheme val="major"/>
      </rPr>
      <t>Key project information</t>
    </r>
  </si>
  <si>
    <t>This worksheet</t>
  </si>
  <si>
    <t>Clear selection</t>
  </si>
  <si>
    <r>
      <t xml:space="preserve">Information panel </t>
    </r>
    <r>
      <rPr>
        <sz val="10"/>
        <color theme="1"/>
        <rFont val="Microsoft Sans Serif"/>
        <family val="2"/>
      </rPr>
      <t>(select the radio dot for information)</t>
    </r>
  </si>
  <si>
    <r>
      <t xml:space="preserve">This worksheet is to gather information about how your battery will be connected to the network and its likely interactions with the NEM. The answers on this sheet will determine which worksheet you will need to complete and the cells that must be completed for revenue, costs and benefits.
Click in the boxes to enter values and select the </t>
    </r>
    <r>
      <rPr>
        <sz val="10"/>
        <color theme="4" tint="0.39994506668294322"/>
        <rFont val="Microsoft Sans Serif"/>
        <family val="2"/>
      </rPr>
      <t>pale blue cells</t>
    </r>
    <r>
      <rPr>
        <sz val="10"/>
        <color theme="1"/>
        <rFont val="Microsoft Sans Serif"/>
        <family val="2"/>
      </rPr>
      <t xml:space="preserve"> to change options shown.</t>
    </r>
  </si>
  <si>
    <t>• Will this battery provide network benefits as well as community benefits (Y/N)?</t>
  </si>
  <si>
    <t>No</t>
  </si>
  <si>
    <t>• What size will the battery be? (Enter size and select the units)</t>
  </si>
  <si>
    <t>kW</t>
  </si>
  <si>
    <t>kWh</t>
  </si>
  <si>
    <t>• Will it be behind the meter (BtM) or in Front of the meter (FoM)?</t>
  </si>
  <si>
    <t>BtM</t>
  </si>
  <si>
    <t>• Will the battery be contracted for use by an aggregator or retailer (Y/N)?</t>
  </si>
  <si>
    <t>• Will the battery be registered for operation in the NEM (Y/N)?</t>
  </si>
  <si>
    <t>• Is the battery to be contracted directly to provide support to the network (Y/N)?</t>
  </si>
  <si>
    <t>• Will the battery provide ancillary services (Y/N)?</t>
  </si>
  <si>
    <t>Worksheets to complete</t>
  </si>
  <si>
    <t>Based on your responses you should complete the</t>
  </si>
  <si>
    <t>select it below</t>
  </si>
  <si>
    <t>Defined cells for use later in the workbook</t>
  </si>
  <si>
    <t>Size in kW (BattsizeW)</t>
  </si>
  <si>
    <t>Size in kWh (BattsizeWh)</t>
  </si>
  <si>
    <t>Battery type (Batttype)</t>
  </si>
  <si>
    <t>Discount rate range used to control E13 (Discountrate)</t>
  </si>
  <si>
    <t>Stream 1 (network benefits) or Stream 2 (community benefits)</t>
  </si>
  <si>
    <r>
      <rPr>
        <b/>
        <sz val="10"/>
        <color theme="0"/>
        <rFont val="Arial"/>
        <family val="2"/>
        <scheme val="major"/>
      </rPr>
      <t xml:space="preserve">Revenue, Cost and Benefit Development Tool
</t>
    </r>
    <r>
      <rPr>
        <b/>
        <sz val="18"/>
        <color theme="0"/>
        <rFont val="Arial"/>
        <family val="2"/>
        <scheme val="major"/>
      </rPr>
      <t>Behind the meter battery and site use only</t>
    </r>
  </si>
  <si>
    <t>Item \ Year</t>
  </si>
  <si>
    <t>Y-1</t>
  </si>
  <si>
    <t>Y1</t>
  </si>
  <si>
    <t>Y2</t>
  </si>
  <si>
    <t>Y3</t>
  </si>
  <si>
    <t>Y4</t>
  </si>
  <si>
    <t>Y5</t>
  </si>
  <si>
    <t>Y6</t>
  </si>
  <si>
    <t>Y7</t>
  </si>
  <si>
    <t>Y8</t>
  </si>
  <si>
    <t>Y9</t>
  </si>
  <si>
    <t>Y10</t>
  </si>
  <si>
    <t>Total</t>
  </si>
  <si>
    <r>
      <t>Information Panel</t>
    </r>
    <r>
      <rPr>
        <sz val="11"/>
        <color rgb="FF0F5564"/>
        <rFont val="Microsoft Sans Serif"/>
        <family val="2"/>
      </rPr>
      <t xml:space="preserve"> (select the radio dot for information)</t>
    </r>
  </si>
  <si>
    <t>Revenue</t>
  </si>
  <si>
    <t>Reductions in Retail Bills</t>
  </si>
  <si>
    <t>Costs</t>
  </si>
  <si>
    <t>Capital Cost of battery</t>
  </si>
  <si>
    <t>Installation cost of battery</t>
  </si>
  <si>
    <t>Site costs</t>
  </si>
  <si>
    <t>Insurance Costs</t>
  </si>
  <si>
    <t>Planned Maintenance</t>
  </si>
  <si>
    <t>Contingency</t>
  </si>
  <si>
    <t>Legal Costs</t>
  </si>
  <si>
    <t>Administration costs</t>
  </si>
  <si>
    <t>Project management</t>
  </si>
  <si>
    <t>Community Engagement</t>
  </si>
  <si>
    <t>Other costs</t>
  </si>
  <si>
    <t>Decommissioning</t>
  </si>
  <si>
    <t>Inkind Costs (specify)</t>
  </si>
  <si>
    <t>Financial Co-Contributions (cash)</t>
  </si>
  <si>
    <t>For Network benefits (stream 1)</t>
  </si>
  <si>
    <t>For Community benefits (Stream 2)</t>
  </si>
  <si>
    <t>DEECA grant value contribution</t>
  </si>
  <si>
    <t>Net financial position</t>
  </si>
  <si>
    <r>
      <rPr>
        <b/>
        <sz val="10"/>
        <color theme="0"/>
        <rFont val="Arial"/>
        <family val="2"/>
        <scheme val="major"/>
      </rPr>
      <t xml:space="preserve">Revenue, Cost and Benefit Development Tool
</t>
    </r>
    <r>
      <rPr>
        <b/>
        <sz val="18"/>
        <color theme="0"/>
        <rFont val="Arial"/>
        <family val="2"/>
        <scheme val="major"/>
      </rPr>
      <t>Behind the Meter Battery, with aggregation</t>
    </r>
  </si>
  <si>
    <t>Availability Payment</t>
  </si>
  <si>
    <t>Energy and network payments</t>
  </si>
  <si>
    <t>Reductions in Facility Retail Bill</t>
  </si>
  <si>
    <t>Charges to Battery Subscribers</t>
  </si>
  <si>
    <t>Capital cost of battery</t>
  </si>
  <si>
    <t>Retail energy charges</t>
  </si>
  <si>
    <t>For Network benefits 
(stream 1)</t>
  </si>
  <si>
    <t>For Community benefits 
(Stream 2)</t>
  </si>
  <si>
    <r>
      <rPr>
        <b/>
        <sz val="10"/>
        <color theme="0"/>
        <rFont val="Arial"/>
        <family val="2"/>
        <scheme val="major"/>
      </rPr>
      <t xml:space="preserve">Revenue, Cost and Benefit Development Tool
</t>
    </r>
    <r>
      <rPr>
        <b/>
        <sz val="18"/>
        <color theme="0"/>
        <rFont val="Arial"/>
        <family val="2"/>
        <scheme val="major"/>
      </rPr>
      <t>Front of the the Meter Battery</t>
    </r>
  </si>
  <si>
    <t>Energy payments</t>
  </si>
  <si>
    <t xml:space="preserve">Ancillary Services Payments </t>
  </si>
  <si>
    <t xml:space="preserve">Network Support </t>
  </si>
  <si>
    <t>Availability payment</t>
  </si>
  <si>
    <t>Capital Cost of Battery</t>
  </si>
  <si>
    <t>Grid Connection Costs</t>
  </si>
  <si>
    <t>On-going network charges</t>
  </si>
  <si>
    <t>Network repairs &amp; other charges</t>
  </si>
  <si>
    <t>Metering charges</t>
  </si>
  <si>
    <t>Site Cost</t>
  </si>
  <si>
    <r>
      <rPr>
        <b/>
        <sz val="10"/>
        <color theme="0"/>
        <rFont val="Arial"/>
        <family val="2"/>
        <scheme val="major"/>
      </rPr>
      <t xml:space="preserve">Revenue, Cost and Benefit Development Tool
</t>
    </r>
    <r>
      <rPr>
        <b/>
        <sz val="18"/>
        <color theme="0"/>
        <rFont val="Arial"/>
        <family val="2"/>
        <scheme val="major"/>
      </rPr>
      <t>Community Benefits</t>
    </r>
  </si>
  <si>
    <t>Expected benefits</t>
  </si>
  <si>
    <t>What this is</t>
  </si>
  <si>
    <t>Value</t>
  </si>
  <si>
    <t>Description if not quantified</t>
  </si>
  <si>
    <t>Increased hosting capacity</t>
  </si>
  <si>
    <t>Increased reliability of electricity supply in the local community</t>
  </si>
  <si>
    <t>Benefits from local renewable energy and energy storage are passed on to consumers, including lowering household energy bills</t>
  </si>
  <si>
    <t>Reduced costs of network upgrades</t>
  </si>
  <si>
    <t>Communities feel they are personally contributing to Victoria’s energy transition</t>
  </si>
  <si>
    <t>Scaled up delivery of operational models for neighbourhood-scale batteries</t>
  </si>
  <si>
    <r>
      <t xml:space="preserve">Other (Specify below)
</t>
    </r>
    <r>
      <rPr>
        <sz val="10"/>
        <color rgb="FF0F5564"/>
        <rFont val="Microsoft Sans Serif"/>
        <family val="2"/>
      </rPr>
      <t>Enter the details in the blue panels below. If there is not enough space, the detail should be included in a separate note.</t>
    </r>
  </si>
  <si>
    <r>
      <t xml:space="preserve">Revenue, Cost and Benefit Development Tool
</t>
    </r>
    <r>
      <rPr>
        <b/>
        <sz val="18"/>
        <color theme="0"/>
        <rFont val="Arial"/>
        <family val="2"/>
        <scheme val="major"/>
      </rPr>
      <t>Project dashboard</t>
    </r>
  </si>
  <si>
    <t>Battery size:</t>
  </si>
  <si>
    <t>Revenues</t>
  </si>
  <si>
    <t>Expenses</t>
  </si>
  <si>
    <t>Co-contribution</t>
  </si>
  <si>
    <t>DEECA grant</t>
  </si>
  <si>
    <r>
      <rPr>
        <b/>
        <sz val="10"/>
        <color rgb="FF0F5564"/>
        <rFont val="Microsoft Sans Serif"/>
        <family val="2"/>
      </rPr>
      <t>Chart</t>
    </r>
    <r>
      <rPr>
        <sz val="10"/>
        <color theme="1"/>
        <rFont val="Microsoft Sans Serif"/>
        <family val="2"/>
      </rPr>
      <t xml:space="preserve"> showing revenues,
          expenses and the net
          position by year of
          operation</t>
    </r>
  </si>
  <si>
    <t>Metrics</t>
  </si>
  <si>
    <t>General information</t>
  </si>
  <si>
    <r>
      <t xml:space="preserve">Information panel </t>
    </r>
    <r>
      <rPr>
        <sz val="11"/>
        <rFont val="Microsoft Sans Serif"/>
        <family val="2"/>
      </rPr>
      <t>(select a radio button for information on an item)</t>
    </r>
  </si>
  <si>
    <t xml:space="preserve">  •  Return on proponent funds invested (Investment = total cost minus the DEECA grant)</t>
  </si>
  <si>
    <t xml:space="preserve">  •  Return on the total amount invested in the project</t>
  </si>
  <si>
    <t>Present value of the expected lifetime revenues of the battery. The source of the revenue projections should be identified.</t>
  </si>
  <si>
    <t>Present value of the expected lifetime costs of the battery. The breakdown is available from the specific battery type sheets</t>
  </si>
  <si>
    <t>The capital cost per kilowatt hour of the total installed battery capacity</t>
  </si>
  <si>
    <t>The total project cost for purchase, installation and commissioning of the battery per kilowatt hour</t>
  </si>
  <si>
    <t>Minimum cash co-contribution required</t>
  </si>
  <si>
    <t>Additional contribution required during Y-1</t>
  </si>
  <si>
    <t>Estimate of the maximum grant (to be confirmed on award)</t>
  </si>
  <si>
    <t>Client:</t>
  </si>
  <si>
    <t>DEECA</t>
  </si>
  <si>
    <t>Project:</t>
  </si>
  <si>
    <t>Preparation of a business case for Neighbourhood batteries</t>
  </si>
  <si>
    <t>This workbook is to allow proponents to assess their readiness</t>
  </si>
  <si>
    <t>This sheet contains text to be displayed as necessary</t>
  </si>
  <si>
    <t>Worksheet</t>
  </si>
  <si>
    <t>Cell</t>
  </si>
  <si>
    <t>Definition</t>
  </si>
  <si>
    <t>Explanation</t>
  </si>
  <si>
    <t>How to use this worksheet</t>
  </si>
  <si>
    <t>C9</t>
  </si>
  <si>
    <t>A business case is a document that outlines the justification for the project, presenting the potential community or network benefits, costs, risks, and returns associated with the battery. 
It will include analyses, such as financial projections,  project benefit research, and alignment with community and 100NB program objectives. 
It will be used by DEECA to evaluate the viability and potential impact of the proposed initiative.</t>
  </si>
  <si>
    <t>A business case may include:
  •  A description of the project and its objectives
  •  Community &amp; network benefits
  •  Economic &amp; environmental value
  •  Project plan, incl. schedule, budget, operational model
  •  Construction &amp; procurement plan
  •  Knowledge sharing, communications &amp; 
     engagement plans
 — Adapted from Yarra Energy Foundation Course 1 training
      materials
 — For further ideas see:
https://bsgip.com/neighbourhood-battery-knowledge-hub/</t>
  </si>
  <si>
    <t>Key project information</t>
  </si>
  <si>
    <t>C7</t>
  </si>
  <si>
    <t>The 100NB project has three streams. Stream 1 projects provide a network benefit in addition to any community benefits. Stream 2 projects only provide a community benefit. Stream 3 projects deliver energy resilience.
If you expect your project to provide network benefits, in addition to any community benefits, you should select *Yes* here.
Note that stream 1 projects require a 30% cash co-contribution, stream 2 projects require a 10% cash co-contribution, and stream 3 projects require a 5% cash co-contribution</t>
  </si>
  <si>
    <t>C8</t>
  </si>
  <si>
    <t>Front of meter battery (FoM) refers to a battery that is connected directly to the distribution network. It will have its own meter and National Meter Identifier (NMI).
Behind the meter battery (BtM) refers to a battery that is installed behind a pre-existing meter on a site that includes other end uses. The battery might be sub-metered but will not have its own NMI.</t>
  </si>
  <si>
    <t>Yes: The capacity of the battery may be operated by an aggregator or retailer as part of its portfolio (also known as a virtual power plant (VPP). Via the aggregator or retailer the battery can earn revenue through energy sales, or the provision of frequency control ancillary services (FCAS) or network support services. 
No: The battery will only be used to benefit the site and not contracted for other uses.</t>
  </si>
  <si>
    <t>C10</t>
  </si>
  <si>
    <t>For FoM batteries only.  Will you be registering the battery directly with AEMO to purchase and sell energy directly from the market. In this case, you will earn money from energy sales to the market and buy energy directly from the market.</t>
  </si>
  <si>
    <t>C11</t>
  </si>
  <si>
    <t>It is possible for the battery to be separately contracted to provide support services, such as congestion management or voltage support.  If you answered that the battery will be be operated by the aggregator or retailer, you should answer no here.</t>
  </si>
  <si>
    <t>C12</t>
  </si>
  <si>
    <t>It is possible for the battery to be seperately contracted to provide additional, non-energy market services that batteries can provide when aggregated. This can include Frequency Control Ancillary Services (FCAS) and related services or Regulation Services. services, such as congestion management or voltage support.  If you answered that the battery will be not be operated by the aggregator or retailer, you should answer no here.</t>
  </si>
  <si>
    <t>B16</t>
  </si>
  <si>
    <t>behind the meter worksheet without aggregation (BTM-NM),</t>
  </si>
  <si>
    <t>behind the meter worksheet with aggregation (BTM-AGG),</t>
  </si>
  <si>
    <t>front of meter battery worksheet (FOM battery),</t>
  </si>
  <si>
    <t>All meter worksheets, initial display</t>
  </si>
  <si>
    <t>O4</t>
  </si>
  <si>
    <t>Describes the data for the meter data worksheets (note re after commission milestones.</t>
  </si>
  <si>
    <r>
      <t xml:space="preserve">Please enter data for the:
  •  development, construction and commissioning phase of
     the battery, shown as (Y-1), and
  •  the 10 year life of the battery (Y1 to Y10). 
The totals will be calculated automatically.
</t>
    </r>
    <r>
      <rPr>
        <i/>
        <sz val="10"/>
        <color theme="1"/>
        <rFont val="Microsoft Sans Serif"/>
        <family val="2"/>
      </rPr>
      <t xml:space="preserve">
</t>
    </r>
    <r>
      <rPr>
        <sz val="10"/>
        <color theme="1"/>
        <rFont val="Microsoft Sans Serif"/>
        <family val="2"/>
      </rPr>
      <t>Notes: 
  •  Y-1 is the period from the award of the grant until the
     final report is provided. The commissioning is expected
     within 12 months of the award but the final report of the
     project may occur later. 
  •  cells that are blacked out indicate items that cannot
     be entered for that year. Grey cells are calculated.
  •  you must record how you calculate the values in each
     row and providethe method and the sources of the data
     in a separate sheet as part of your application to assist
     the DEECA staff in assessing your project.</t>
    </r>
  </si>
  <si>
    <t>BtM-NM revenue</t>
  </si>
  <si>
    <t>O7</t>
  </si>
  <si>
    <r>
      <t>The forecast value of reductions in the retail charges of any party connected to the battery or on the site.  This cou</t>
    </r>
    <r>
      <rPr>
        <sz val="10"/>
        <rFont val="Microsoft Sans Serif"/>
        <family val="2"/>
      </rPr>
      <t xml:space="preserve">ld include </t>
    </r>
    <r>
      <rPr>
        <sz val="10"/>
        <color rgb="FF000000"/>
        <rFont val="Microsoft Sans Serif"/>
        <family val="2"/>
      </rPr>
      <t xml:space="preserve">demand charge reductions and energy use reductions.
</t>
    </r>
  </si>
  <si>
    <t>The operation of your battery may result in lower retail electricity bills. An estimate of the reduction in retail charges due to the operation of the battery at the site should be put into this row.  
The reduction in your energy bill is likely to be a function of the tariff at the site, whether or not you have solar panels on-site (and their size), and the load profile at the site. 
Your method for calculating this amount should be documented in your application (note there may be commercial models or service providers that can calculate this figure).</t>
  </si>
  <si>
    <t>BtM, AGG revenue</t>
  </si>
  <si>
    <t>If your arrangement with your Aggregator or retailer provides for some form of fixed fee for availability, then the forecast of payments should be included in this row.
If you are unsure, please read the note for Energy and Network Payments.</t>
  </si>
  <si>
    <t>Your VPP-operator / retailer may pay you an amount that is based on the amount of energy or peak demand support that it is able to use your battery to provide. This payment, which may reflect some proportion of the value the VPP operator/retailer receives from providing services to the energy market and/or to the local distribution network, is what would be included in this row. 
We would expect that this is provided as part of the quotation from the VPP operator, if not, the basis upon which this is derived should be documented in the application.</t>
  </si>
  <si>
    <t>The operation of your battery may result in lower retail electricity bills. Any expected reductions in your retail bill (which includes both retail and network charges) due to the operation of the battery, should be included here.  
The battery’s operational profile upon which this change in retail bill is calculated should reflect the use of the battery by the VPP operator or retailer. For example, if your VPP operator/retailer can exercise significant control over your battery (e.g., they have the ability to use it 365 days per annum), then your ability to use your battery to reduce your retail charges will be diminished as compared to if your VPP-operator / retailer can only use your battery in isolated circumstances (e.g., 10 times a year). 
Note that any energy and network payments by the VPP operator are not included here.</t>
  </si>
  <si>
    <t>If you are expecting other parties provide a payment to you to support the installation of the battery, those expected payments should be inputted into this row. 
Example of this might be parties that pay a subscription fee to support the use of the battery to store some of their excess solar.</t>
  </si>
  <si>
    <t>Network Support</t>
  </si>
  <si>
    <t>FoM revenue</t>
  </si>
  <si>
    <t>Energy payments. See note.</t>
  </si>
  <si>
    <r>
      <t xml:space="preserve">If you are proposing to install a grid-side battery, then you are likely to be either:
  (a) selling services through a retailer or aggregator ; or 
  (b) registering as a non-scheduled generator, and
       interacting directly with the market.
Depending on your business model, your income and expenses may be handled differently. For example, your retailer or aggregator may providea fixed payment for availability, which may or may not also be accompanied by a payment for energy. In that case, leave out any fixed availability payment from this row, and include that figure in the "Availability Payment" row.
Energy payments may be either a gross figure, or a nett figure for exports and imports of energy (Nett operation)
If you receive a payment for energy from your retailer or aggregator, nett of the cost of procuring energy, a consolidated number should be included in this row, and the remaining income and expense categories left blank.
Alternatively, if your retailer or aggregator separately identifies income from energy sales expenses for energy purchased and network charges, then you will need to include a revenue figure in this row, and a cost figure in the "Retailer Enegy Payment" row. 
</t>
    </r>
    <r>
      <rPr>
        <sz val="10"/>
        <rFont val="Microsoft Sans Serif"/>
        <family val="2"/>
      </rPr>
      <t>If you register as a non-scheduled generator then you will need to gain information on forecast pool prices from a reputable source, which will be combined with your planned operation to develop a schedule of income and expenditures. These should be separately identified in this sheet, with only the expected revenue being included in this row.</t>
    </r>
  </si>
  <si>
    <t>This is the income from any payments for additional, non-energy market services that batteries can provide when aggregated. This can include Frequency Control Ancillary Services (FCAS) and related services or Regulation services.
If you are expecting to receive a separate payment for ancillary services from your retailer or aggregator, a forecast of that income should be included in this row.
Frequency Control Ancillary Services are explained in the Yarra Energy Foundation Course 1. A fuller explanation is available from the AEMO document "Guide to Ancillary 
Services in the National Electricity Market", available at www.aemo.com.au</t>
  </si>
  <si>
    <t>If you, or your retailer/aggregator, has a contract to provide network support to the DNSP, the forecast income you expect to receive should be included here. 
Note that if this is bundled together with other payments from the retailer/aggregator, or if it is derived by way of a reduction in network charges, In the former, leave this row row blank, as this  bundled revenue should be included in the either (but not both) the Energy Payments row or Retail energy charges. The important point is to ensure that this income is not  double counted.</t>
  </si>
  <si>
    <t>Availability payment. See note.</t>
  </si>
  <si>
    <t>If your arrangement with your Aggregator or retailer provides a fixed, periodic fee for availability, then the forecast of payments should be included in this row.</t>
  </si>
  <si>
    <t>Costs for all situations</t>
  </si>
  <si>
    <t>Cost of battery</t>
  </si>
  <si>
    <t>O11</t>
  </si>
  <si>
    <t>Cost to purchase the battery</t>
  </si>
  <si>
    <t>This is the total cost of the battery and necessary equipment for the battery itself.  This does not include installation and control equipement, which is in the next line.
Documentation is likely to be in the form of publicly available prices available from suppliers, or direct quotes from suppliers. 
Note that quotes or information may be sourced from multiple suppliers – where this is so, these should be aggregated for the purposes of populating this row (but disaggregated in your written application).</t>
  </si>
  <si>
    <t>Costs to install and setup the battery
The BtM text is in column E</t>
  </si>
  <si>
    <t>O12</t>
  </si>
  <si>
    <t>Costs of installing the battery and associated equipment. This includes mounting hardware, battery management equipment &amp; software as well as any communications and control equipment required to manage the battery. 
It does not include network or metering costs.
This is all costs for the battery prior to commissioning</t>
  </si>
  <si>
    <t>This is the total cost to install the battery, not counting the cost of the battery which is in the line above. It includes installation as well as communication and control equipment.
This information should be gathered from the battery supplier and associated parties. If an aggregated price for the supply of the battery and the installation is provided by the equiment supplier, the two aspects should be separated out.
Be careful to avoid including costs from the meter provider and DNSP, as these should be accounted for separately.
Ongoing costs are also separately accounted for below.</t>
  </si>
  <si>
    <t>This is the total cost to install the battery, not counting the cost of the battery which is in the line above. It includes installation as well as communication and control equipment.
This information should be gathered from the battery supplier and associated parties. If an aggregated price for the supply of the battery and the installation is provided by the equiment supplier, the two aspects should be separated out.
If there are changes expected for the site network charges (or metering costs if they are seperately charged), they should be included included in the Other costs row, below</t>
  </si>
  <si>
    <t>O13</t>
  </si>
  <si>
    <r>
      <t xml:space="preserve">The costs of obtaining insurance for your proposed battery should be included here.  
We would expect that this would be in the form of a formal quote(s) from one or more insurers. These should be included in the documentation you provide as part of your written application. 
Insurance could include, but may not be limited to:
  •  fire and damage to the battery
  •  public liability
  •  business continuity.
 </t>
    </r>
    <r>
      <rPr>
        <i/>
        <sz val="10"/>
        <color theme="1"/>
        <rFont val="Microsoft Sans Serif"/>
        <family val="2"/>
      </rPr>
      <t>Note that the cost of the insurance during construction 
         and until commissioning should be included in Y-1</t>
    </r>
  </si>
  <si>
    <r>
      <t xml:space="preserve">Any increased cost of the site insurance due to your proposed battery installation should be included here.  
We would expect that this would be in the form of a formal quote(s) from one or more insurers. These should be included in the documentation you provide as part of your written application. 
Insurance could include, but may not be limited to:
  •  fire and damage to the battery
  •  public liability
  •  business continuity.
 </t>
    </r>
    <r>
      <rPr>
        <i/>
        <sz val="10"/>
        <color theme="1"/>
        <rFont val="Microsoft Sans Serif"/>
        <family val="2"/>
      </rPr>
      <t>Note that the cost of the insurance during construction 
         and until commissioning should be included in Y-1</t>
    </r>
  </si>
  <si>
    <t>O14</t>
  </si>
  <si>
    <t>Expected costs for routine maintenance of the battery and associated equipment. Includes any site maintenance costs but not maintenance of the connection to the site and the metering installation.
These are ongoing costs after commissioning of the battery and are not included in Y-1, nor eligible for the grant</t>
  </si>
  <si>
    <t>O15</t>
  </si>
  <si>
    <t>During construction and up to commissioning (Y-1): 
  •  An allowance for unexpected costs or cost over-runs 
     for the cost of the battery, installation or costs towards
     the commissioning of the battery. Around 5% to 10% of
     costs during commissioning should be allowed.
Post-commissioning (Y1 to Y10): 
  •  an allowance for unexpected costs. For example,
     unexpected cost increases in insurance.</t>
  </si>
  <si>
    <t>O16</t>
  </si>
  <si>
    <r>
      <t xml:space="preserve">Costs of lawyers in drafting or managing the preparation of leases, reviewing grant information or any other documents to allow the commissioning of the battery.
</t>
    </r>
    <r>
      <rPr>
        <i/>
        <sz val="10"/>
        <color theme="1"/>
        <rFont val="Microsoft Sans Serif"/>
        <family val="2"/>
      </rPr>
      <t>Note</t>
    </r>
    <r>
      <rPr>
        <sz val="10"/>
        <color theme="1"/>
        <rFont val="Microsoft Sans Serif"/>
        <family val="2"/>
      </rPr>
      <t xml:space="preserve"> that costs incurred after commissioning or related to activities after commissioning are not included in the grant.  For example, preparation of a site maintenance agreement should be included in Y1 expenses even if they are incurred before the battery is commissioned. </t>
    </r>
  </si>
  <si>
    <t>O17</t>
  </si>
  <si>
    <t>If a contract for administration is entered into on behalf of the project, such as management and payment of accounts, routine correspondence, arranging access for maintenance, etc., the amount or expected amount of this contract should be included here.
Otherwise, an estimate of the time, and the value of that time should be included and noted as an in kind contribution. The calculation should be provided in the supporting material
Note that this cost only applies during Y1 to Y10.</t>
  </si>
  <si>
    <t>O18</t>
  </si>
  <si>
    <t>This is the cost incurred for the party or parties responsible for the delivery of the project. 
If a project manager has been contracted, or provided a quote to deliver the project, it is the value of that contract. 
If not, an estimate of the hours expected to be required by the proponent and other staff should be used and multiplied by a reasonable hourly rate to establish a value. The calculation should be provided in the supporting material.
Activities post commissioning should be included in the ongoing administrative cost.</t>
  </si>
  <si>
    <t>O19</t>
  </si>
  <si>
    <t>If an allowance for community engagement is not included in the Project Management costs, then the expected cost of providing information to the community should be recorded here. This might include time for meetings, preparation of materials, phone calls etc.
If these activities are to be provided by a contracted party, please provide the estimated cost of the contract.
If not, the expect hours multiplied by an hourly rate, plus an estimate of out of pocket costs should be provided as an in-kind contribution. The calculation should be provided in the supporting material.</t>
  </si>
  <si>
    <t>O21</t>
  </si>
  <si>
    <t>Add any additional costs you expect to incur. If the costs are prior to commissioning, advice should be sought from DEECA on whether they can be included.
The calculation should be provided in the supporting material.</t>
  </si>
  <si>
    <t>O23</t>
  </si>
  <si>
    <t>The costs of removal and environmentally responsible disposal of the battery as well as site remediation. 
This should be included for the final year of the battery operation and a quote sought from reputable parties involved in these activities.</t>
  </si>
  <si>
    <t>O24</t>
  </si>
  <si>
    <t>In-kind costs</t>
  </si>
  <si>
    <t>Donated time or other non-cash contributions to the project. The calculation of these costs should be described in the worksheet. For example, maintenance activities or equipment could be donated or project management prior to commissioning may include voluntary time. The expected hours should be multiplied by a standard hourly rate for the type of work to establish this value.</t>
  </si>
  <si>
    <t>O25</t>
  </si>
  <si>
    <t>Cash amount to be contributed by the project proponent. This must be at least 30% of all project costs incurred through the commissioning of the battery (i.e., its connection, energisation and commencement of operation) where network benefits are expected. 
See also the information on Net financial position.</t>
  </si>
  <si>
    <t>O26</t>
  </si>
  <si>
    <t>Cash amount to be contributed by the project proponent. This must be at least 10% of all project costs incurred through the commissioning of the battery (i.e., its connection, energisation and commencement of operation) if only community benefits are expected.
See also the information on Net financial position.</t>
  </si>
  <si>
    <t>BtM aggregated additional cost</t>
  </si>
  <si>
    <t>The value sought from DEECA as a grant towards the purchase, installation and commissioning of the site. This is 70%,  90% or 95% of the nett costs of the project (depending on the nature of the benefits) up until commissioning, with a maximum grant of $400,000.</t>
  </si>
  <si>
    <t>Grid side battery additional costs</t>
  </si>
  <si>
    <t>For Y-1, the tool will calculate if there is any residual costs due from the proponent, over and above, the cash co-contribution. For example: 
  •  For a project with a total cost of $270,000, that has solely community benefits but not eligible for the 100NB resilience stream 3, the maximum grant will be $243,000 and the
     co-contribution will be $27,000, leaving a residual of $0
     to be paid by the proponent
  •  For a project with only community benefits, if the total
     cost of the project up to commissioning is $350,000, the
     grant will be $300,000 (the maximum) and the co-
     contribution will be $35,000, leaving $15,000 to be paid, 
     in addition to the co-contribution.
For Y1 to Y10, the tool will calculate the expected surplus or deficit from the operation of the battery. This will:
  •  Provide you with information on the operation of the
     battery and its requirement for further funding.
  •  Allow the calculation of the nett present value (NPV) of
     the project.</t>
  </si>
  <si>
    <t>This is the estimate of charges from the Retailer for energy used in the battery and at the site.
Note that if you have included a consolidated "Gross" figure for energy in the "Energy and Network Payments" line, you should leave this row blank.</t>
  </si>
  <si>
    <t>The costs to connect and commission the battery will be provided in the connection offer.  If an offer has not been made, an expert determination should be used and provided in the supporting materials.</t>
  </si>
  <si>
    <t>On going network charges should be obtained from the DNSP or by expert determination and included in Y1 to Y10</t>
  </si>
  <si>
    <t>Network repairs and other charges</t>
  </si>
  <si>
    <t>An expert determination or a quote from the DNSP should be used to identify any likely additional network charges. If preferred, this item should be included in the Y1 to Y10 contingency charges and omitted here.  Be careful to not double count this form of cost.</t>
  </si>
  <si>
    <t>A quote should be obtained from the metering provider for:
  •  Costs up to commissioning, which should be included in 
     the Y-1 column
  •  On-going charges, which should be included in Y1 
     to Y10.</t>
  </si>
  <si>
    <t>For all meter types. Column D is for FOM, E is for BTM</t>
  </si>
  <si>
    <t>An estimate from relevant parties, including the DNSP (or a competent expert), should be sought on the site works and other costs likely to be incurred.  Note that legal and contracting costs are not included.</t>
  </si>
  <si>
    <t>An estimate from relevant parties, should be sought on the necessity for, and likely costs of, any changes to the site required to install the battery.  Note that legal and contracting costs are not included.</t>
  </si>
  <si>
    <t>Community Benefits</t>
  </si>
  <si>
    <t>Projects seeking 100NB funding are required to deliver benefits to the communities in which they are located and those benefits must be quantified, to the extent possible, in the funding application. Section 5 of the Application Guidelines provides the program's priorities for funding, several of which are types of community benefits. 
This page provides some examples of the types of community benefits that a neighbourhood battery could provide. They include those community benefits that are listed as funding priorities and several other types of community benefits. But they are only examples – applicants should identify, describe and, where possible, quantify the ways in which their project will deliver benefits to their community. For additional ideas, see: https://bsgip.com/neighbourhood-battery-knowledge-hub/
Note that the values you put in are not included in the budget for the program but are used to assess the overall benefits of the program.
This page is only to assist your to think through community benefits.  You should include a fuller discussion in your application.</t>
  </si>
  <si>
    <t>Increased hosting capacity for rooftop solar systems</t>
  </si>
  <si>
    <t>The estimated value of any increase in the amount of PV that can be connected to the feeder(s) due to the operation of the battery. If possible provide the additional PV capacity enabled and the annual export from that capacity on an annual basis.</t>
  </si>
  <si>
    <t>A battery can increase the amount of rooftop PV that can connect to the grid and the amount of electricity PV systems can export by absorbing export that would otherwise increase voltage levels in the local distribution network. 
The amount of additional rooftop PV and the amount of additional electricity that will be able to be exported will vary from location to location. 
Where possible, you should consult with your local distribution company or a qualified expert to get help in determining the impact your battery will have. 
The value of any additional export enabled by the battery can be expressed in kWh, carbon emission reductions and/or wholesale market sales value.</t>
  </si>
  <si>
    <t xml:space="preserve">A neighbourhood battery can reduce the frequency and duration of power outages for the host facility Where this benefit can be provided, the value of the reduction in minutes off supply for the local community </t>
  </si>
  <si>
    <t xml:space="preserve">Any reduction in the number of minutes off supply (and the amount of electricity service able to be provided) can be monetised use the Value of Customer Reliability which can be sourced from the AER. </t>
  </si>
  <si>
    <t xml:space="preserve">Availability of electricity in the community during emergency situations </t>
  </si>
  <si>
    <t>A neighbourhood battery located in a publicly accessible building can provide access to electricity during outages or emergency situations.</t>
  </si>
  <si>
    <t xml:space="preserve">It would be useful to describe how this access would be provided and how emergency supply from the battery would be planned for and used. 
As an example, a community that has recently experienced a bushfire is now discussing the use of rooftop PV and a battery on the local community centre as a way of ensuring local residents would be able to charge their mobile phones, and possibly have at least some access to hot water and refrigeration in the event of a similar event that disrupts electricity service for multiple days. </t>
  </si>
  <si>
    <t xml:space="preserve">A neighbourhood battery can reduce household energy bills in a number of ways including some or all of the discharge could be provided to end customers by a retailer at a discounted price. </t>
  </si>
  <si>
    <t>You should include a short explanation of how the community will benefit. 
This could include, for example, a reduction to the capacity charge to a community with an embedded network. The reduction could lead to an overall reduction in costs.</t>
  </si>
  <si>
    <t xml:space="preserve">A neighbourhood battery can absorb electricity generated by rooftop solar systems in the community that is not used by those households and discharge it in the evening to reduce energy use in the evening (which is more likely to be generated from fossil fuels) and to reduce peak demand on the local distribution network. </t>
  </si>
  <si>
    <t>A suitably qualified party should be consulted to develop an estimate of the amount and timing of the energy to be discharged from the battery and its impact on the peak demands and other operations of the network.</t>
  </si>
  <si>
    <t xml:space="preserve">A neighbourhood battery project can provide a focus around which other activities can be undertaken that assist the community in transitioning to cleaner, more sustainable sources of energy or other aspects of life in the community. </t>
  </si>
  <si>
    <t xml:space="preserve">Describe the activities being planned, their objectives and how their impact on achieving those objectives will be monitored and measured. As an example, information on the performance of a neighbourhood battery that is located in a community centre might be displayed in the community centre or announced in seminars on the energy transition conducted in the centre. A program could be developed using the performance of the battery as a way of involving school groups in learning about renewable energy and the energy transition. </t>
  </si>
  <si>
    <t xml:space="preserve">The deployment of neighbourhood batteries is still in its infancy. Business and operational models that make it easier and quicker for neighbourhood batteries to be implemented – particularly where those models can be used by community groups – will allow the benefits of neighbourhood batteries to be more widely and more quickly delivered. </t>
  </si>
  <si>
    <t>Identify and describe the aspects of the project that make it easier or quicker for a neighbourhood battery to be implemented. Of particular interest would be ways in which the approach can be used by community groups and can be adapted to the needs and circumstances of different communities.</t>
  </si>
  <si>
    <t xml:space="preserve">Other community benefits </t>
  </si>
  <si>
    <t>The fact that a neighbourhood battery will be able to serve as a source of energy supply and is likely to enjoy some level of income gives it means to provide other benefits in its community.</t>
  </si>
  <si>
    <t xml:space="preserve">Examples include the ability to provide an EV charging station which could be source of convenience and possibly lower cost charging in the community or the ability to use the income for various purposes. 
Things that have been done in this regard include using the money to reduce the cost of rooftop PVC systems for lower income household or to reduce the cost of equipment or classes that promote better health in the community, or support for a nutrition or meals program. 
The important thing is to identify a valuable benefit for the community and can be provided in terms of energy of money and then demonstrate why the benefit is of value, how it can be delivered and how the delivery of the benefit will be documented. </t>
  </si>
  <si>
    <t>Size error</t>
  </si>
  <si>
    <t>The 100NB Project only funds batteries sized between 20kW/40kWh and 5MW/20MWh
Please adjust your entries to conform to those amounts</t>
  </si>
  <si>
    <t>Dashboard</t>
  </si>
  <si>
    <t>Introduction</t>
  </si>
  <si>
    <t>These metrics are required by DEECA to be included in your application. They are calculated using formulas approved by DEECA.</t>
  </si>
  <si>
    <t>Return on investment</t>
  </si>
  <si>
    <t>Return on Investment, often abbreviated as ROI, is a financial metric that is widely used to measure the probability of gaining a return from an investment. It is a ratio that compares the gain or loss from an investment relative to its cost.
It is calculated by determining the present value (actual values reduced by the discount rate) of your profits and losses over the course of a project and then dividing the net profit by the value of the investment you made to generate the profit.
Put it simply, ROI is the percentage of your net profit for the investment. So, if you invested $100 and ended up with $105, your ROI is 5%. This means you've made a 5% profit on your investment.
Based on information from "Return on Investment (ROI): Definition, Equation, How to Calculate It." from https://www.businessinsider.com/personal-finance/roi.</t>
  </si>
  <si>
    <t>Discount rate</t>
  </si>
  <si>
    <t>The discount rate is a factor, expressed as a percentage, that is used to adjust future values to equivalent present values. It is used in determining the return on investment values shown in the Dashboard.
The factor takes into account the time value of money, which is the concept that money available today is worth more than the same amount in the future due to its potential earning capacity and also accounts for the risk or uncertainty associated with future cash flows.
In your application, you must justify the value that you have used, including how you obtained it, unless you select the default value of 8%
Based on information from "Return on Investment (ROI): Definition, Equation, How to Calculate It." from https://www.businessinsider.com/personal-finance/roi.</t>
  </si>
  <si>
    <t>Expected revenues</t>
  </si>
  <si>
    <t>This is the present value of the revenues over the life of the project. It is uses the discount rate provided in the Key project information sheet</t>
  </si>
  <si>
    <t>Expected costs</t>
  </si>
  <si>
    <t>This is the present value of the costs over the life of the project. It is uses the discount rate provided in the Key project information sheet</t>
  </si>
  <si>
    <t>Capital cost per kWh</t>
  </si>
  <si>
    <t>Capital cost of the battery and installation divided by the size of the battery in kWh</t>
  </si>
  <si>
    <t>Total project cost per kWh</t>
  </si>
  <si>
    <t>Total cost of the battery and all costs to commissioning divided by the size of the battery in kWh</t>
  </si>
  <si>
    <t>Min cash co-contribution</t>
  </si>
  <si>
    <t>Cash amount to be contributed by the project proponent. This is 30% of all project costs incurred through the commissioning of the battery for stream 1, 10% of those costs for stream 2, and 5% of those costs for stream 3.
See also the information on additional contributions or surpluses</t>
  </si>
  <si>
    <t>Additional contribution</t>
  </si>
  <si>
    <t>This is any amounts that will need to be contributed by the proponent over the minimum cash co-contribution.</t>
  </si>
  <si>
    <t>Maximum grant</t>
  </si>
  <si>
    <t xml:space="preserve">An estimate of the a grant from DEECA towards the purchase, installation and commissioning of the project. 
This is 70%,  90% or 95% of the nett costs of the project (for Stream 1, 2, or 3, respectively), with a maximum grant of $400,000.
</t>
  </si>
  <si>
    <t>Section (hot buttons)</t>
  </si>
  <si>
    <t>Status</t>
  </si>
  <si>
    <t>Version control sheet</t>
  </si>
  <si>
    <t>Password</t>
  </si>
  <si>
    <t>Password is "DEECA", all caps</t>
  </si>
  <si>
    <t>Working</t>
  </si>
  <si>
    <t>Date</t>
  </si>
  <si>
    <t>Version</t>
  </si>
  <si>
    <t>Editor</t>
  </si>
  <si>
    <t>Changed made, including rationale, if required</t>
  </si>
  <si>
    <t>Authorised by</t>
  </si>
  <si>
    <t>Alex Cruickshank</t>
  </si>
  <si>
    <t>First production version</t>
  </si>
  <si>
    <t>Edits from James B comments 17 June 2024</t>
  </si>
  <si>
    <t>James Bramwell</t>
  </si>
  <si>
    <t>Updating tool to include 100NB R2 changes (Stream 3)</t>
  </si>
  <si>
    <t>Know incompatibilities</t>
  </si>
  <si>
    <t>for Version 1.0</t>
  </si>
  <si>
    <t>1. Radio dots do not work on Linux machines using LibreOffic Calc</t>
  </si>
  <si>
    <t>2. Similarly, Excel for web throws an error for the radio dots</t>
  </si>
  <si>
    <t>Version notes</t>
  </si>
  <si>
    <t>Version 1.1 simplified the explanatory notes for some cells for BTM batteries and separated them form the FOM information.</t>
  </si>
  <si>
    <t>Introduction — unprotect and edit text directly. Check row heights for text display</t>
  </si>
  <si>
    <t xml:space="preserve">How to use this workbook —  </t>
  </si>
  <si>
    <t>Key project information — (note key cells)</t>
  </si>
  <si>
    <t>This sheet explains the steps for editing and deployment of the tool</t>
  </si>
  <si>
    <t>Named cells are in Key project information B28:F33</t>
  </si>
  <si>
    <t>Editing the sheet</t>
  </si>
  <si>
    <t>Potential enhancement to resolve the incompatibilities</t>
  </si>
  <si>
    <t>The workbook is designed to:
  •  Explain the program and this workbook: Introduction and How to use this workbook.
  •  Select options and provide information for later use: Key project information. 
  •  Enter their project details on a worksheet based on their selections: one of BTM-NM, 
     BTM-AGG, FOM battery.
  •  Enter their community benefits: Community benefts.  Note that this is mainly to get them to
     think these through, they are required to include them in the application.
  •  The Project dashboard summarises the results and calculates the metrics. It displays the
     results from the relevant sheet, based on the key project information, whether data is entered 
     in the other sheets or not.</t>
  </si>
  <si>
    <t>The current incompatibility can be resolved by creating help pages with all of the text relevant to one of the worksheet pages. Each of those pages could hotlink to their help page and that page could hotlink back.
If the help pages only used the data in the Display text worksheet, it would be straightfoward to update as the primary tool is updated.</t>
  </si>
  <si>
    <t>The text displayed in the information panles is sourced from the worksheet: Display text. It can be simply edited there. Each cell in this workbook is selected by the value returned by the radio dot using an IFS function in the Information Panel.</t>
  </si>
  <si>
    <t>There are some named ranges, sourced from calculations in the Key project information worksheet. The calculations are in rows 29 to 33 in the shaded panel.</t>
  </si>
  <si>
    <t>Named ranges</t>
  </si>
  <si>
    <t>Preparing for deployment</t>
  </si>
  <si>
    <t xml:space="preserve">When deploying this workbook, there are two key steps
• </t>
  </si>
  <si>
    <r>
      <t xml:space="preserve">  •  Protecting the worksheets
  •  Hiding sheets that are not for users
</t>
    </r>
    <r>
      <rPr>
        <b/>
        <i/>
        <sz val="10"/>
        <color theme="1"/>
        <rFont val="Microsoft Sans Serif"/>
        <family val="2"/>
      </rPr>
      <t>Firstly, save the file to be deployed under a new name.</t>
    </r>
  </si>
  <si>
    <t>Protecting the worksheets</t>
  </si>
  <si>
    <t>Each worksheet should be checked to ensure that the cells that are to have data entry are shown as unlocked. This is best checked via the format cells option.
Each worksheet should then have the View option changed to not show headings, gridlines and the formula bar.</t>
  </si>
  <si>
    <t>Once that is complete, for each sheet, select the top left hand cell of the sheet and then protect the sheet. This can be done by right clicking on the worksheet tab or via the Review group of commands on the ribbon. Use "DEECA" or a known password when protecting the sheets.</t>
  </si>
  <si>
    <t>Hiding sheets not for users</t>
  </si>
  <si>
    <t>The Green tab sheets are used by people completing the workbook.  The other three tabs, Display text, Control sheet and Deployment should be hidden by right clicking on their tabs and selecting hide.</t>
  </si>
  <si>
    <t>Deploying</t>
  </si>
  <si>
    <t>Finally, select the Introduction worksheet and save the final file for deployment. If you save it as a template file, the user will be required to enter a new name when they save it. This is not essential but the file name should contain the version number so that users can verify that they are using the latest version.</t>
  </si>
  <si>
    <t>Lauren Bonet</t>
  </si>
  <si>
    <t>accessibility work</t>
  </si>
  <si>
    <t>Yes</t>
  </si>
  <si>
    <t xml:space="preserve">fixing error in maximum grant amount </t>
  </si>
  <si>
    <t>fixing error in how the co contribution was being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</si>
</sst>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53">
    <font>
      <sz val="10"/>
      <color theme="1"/>
      <name val="Microsoft Sans Serif"/>
      <family val="2"/>
    </font>
    <font>
      <sz val="10"/>
      <color theme="1"/>
      <name val="Calibri"/>
      <family val="2"/>
    </font>
    <font>
      <i/>
      <sz val="10"/>
      <color rgb="FF7F7F7F"/>
      <name val="Calibri"/>
      <family val="2"/>
    </font>
    <font>
      <sz val="10"/>
      <color theme="1"/>
      <name val="Microsoft Sans Serif"/>
      <family val="2"/>
    </font>
    <font>
      <i/>
      <sz val="10"/>
      <color rgb="FF7F7F7F"/>
      <name val="Microsoft Sans Serif"/>
      <family val="2"/>
    </font>
    <font>
      <b/>
      <sz val="15"/>
      <color rgb="FF007D6E"/>
      <name val="Microsoft Sans Serif"/>
      <family val="2"/>
    </font>
    <font>
      <b/>
      <sz val="14"/>
      <color rgb="FF007D6E"/>
      <name val="Microsoft Sans Serif"/>
      <family val="2"/>
    </font>
    <font>
      <b/>
      <sz val="11"/>
      <color theme="3"/>
      <name val="Microsoft Sans Serif"/>
      <family val="2"/>
    </font>
    <font>
      <b/>
      <sz val="10"/>
      <color theme="3"/>
      <name val="Microsoft Sans Serif"/>
      <family val="2"/>
    </font>
    <font>
      <b/>
      <sz val="18"/>
      <color theme="0"/>
      <name val="Arial"/>
      <family val="2"/>
      <scheme val="major"/>
    </font>
    <font>
      <u/>
      <sz val="10"/>
      <color theme="10"/>
      <name val="Microsoft Sans Serif"/>
      <family val="2"/>
    </font>
    <font>
      <sz val="10"/>
      <color rgb="FFFF0000"/>
      <name val="Microsoft Sans Serif"/>
      <family val="2"/>
    </font>
    <font>
      <b/>
      <sz val="12"/>
      <color theme="0"/>
      <name val="Arial"/>
      <family val="2"/>
      <scheme val="major"/>
    </font>
    <font>
      <b/>
      <sz val="11"/>
      <color rgb="FF00825A"/>
      <name val="Microsoft Sans Serif"/>
      <family val="2"/>
    </font>
    <font>
      <b/>
      <sz val="10"/>
      <color theme="1"/>
      <name val="Microsoft Sans Serif"/>
      <family val="2"/>
    </font>
    <font>
      <sz val="10"/>
      <color theme="0"/>
      <name val="Microsoft Sans Serif"/>
      <family val="2"/>
    </font>
    <font>
      <sz val="10"/>
      <color rgb="FF000000"/>
      <name val="Microsoft Sans Serif"/>
      <family val="2"/>
    </font>
    <font>
      <sz val="10"/>
      <name val="Microsoft Sans Serif"/>
      <family val="2"/>
    </font>
    <font>
      <i/>
      <sz val="10"/>
      <color theme="1"/>
      <name val="Microsoft Sans Serif"/>
      <family val="2"/>
    </font>
    <font>
      <sz val="10"/>
      <color theme="1"/>
      <name val="Arial"/>
      <family val="2"/>
      <scheme val="minor"/>
    </font>
    <font>
      <b/>
      <sz val="18"/>
      <color theme="0"/>
      <name val="Arial"/>
      <family val="2"/>
      <scheme val="minor"/>
    </font>
    <font>
      <b/>
      <sz val="11"/>
      <color theme="3"/>
      <name val="Arial"/>
      <family val="2"/>
      <scheme val="minor"/>
    </font>
    <font>
      <u/>
      <sz val="10"/>
      <color theme="10"/>
      <name val="Arial"/>
      <family val="2"/>
      <scheme val="minor"/>
    </font>
    <font>
      <i/>
      <sz val="10"/>
      <color theme="1"/>
      <name val="Arial"/>
      <family val="2"/>
      <scheme val="minor"/>
    </font>
    <font>
      <b/>
      <sz val="10"/>
      <color theme="0" tint="-0.249977111117893"/>
      <name val="Arial"/>
      <family val="2"/>
      <scheme val="minor"/>
    </font>
    <font>
      <b/>
      <sz val="10"/>
      <color theme="1"/>
      <name val="Arial"/>
      <family val="2"/>
      <scheme val="minor"/>
    </font>
    <font>
      <sz val="10"/>
      <color theme="0"/>
      <name val="Arial"/>
      <family val="2"/>
      <scheme val="minor"/>
    </font>
    <font>
      <b/>
      <sz val="10"/>
      <color theme="0"/>
      <name val="Arial"/>
      <family val="2"/>
      <scheme val="major"/>
    </font>
    <font>
      <b/>
      <sz val="10"/>
      <color theme="0"/>
      <name val="Arial"/>
      <family val="2"/>
      <scheme val="minor"/>
    </font>
    <font>
      <sz val="8"/>
      <name val="Microsoft Sans Serif"/>
      <family val="2"/>
    </font>
    <font>
      <sz val="10"/>
      <color rgb="FF000000"/>
      <name val="Arial"/>
      <family val="2"/>
    </font>
    <font>
      <b/>
      <sz val="11"/>
      <color rgb="FF0F5564"/>
      <name val="Microsoft Sans Serif"/>
      <family val="2"/>
    </font>
    <font>
      <sz val="11"/>
      <color rgb="FF0F5564"/>
      <name val="Microsoft Sans Serif"/>
      <family val="2"/>
    </font>
    <font>
      <sz val="8"/>
      <color rgb="FF000000"/>
      <name val="Microsoft Sans Serif"/>
      <family val="2"/>
    </font>
    <font>
      <i/>
      <sz val="8"/>
      <color rgb="FF000000"/>
      <name val="Microsoft Sans Serif"/>
      <family val="2"/>
    </font>
    <font>
      <sz val="10"/>
      <color theme="1" tint="0.499984740745262"/>
      <name val="Microsoft Sans Serif"/>
      <family val="2"/>
    </font>
    <font>
      <sz val="10"/>
      <color theme="4" tint="0.39994506668294322"/>
      <name val="Microsoft Sans Serif"/>
      <family val="2"/>
    </font>
    <font>
      <b/>
      <sz val="11"/>
      <color rgb="FF0F5564"/>
      <name val="Arial"/>
      <family val="2"/>
      <scheme val="minor"/>
    </font>
    <font>
      <sz val="10"/>
      <color theme="1" tint="0.499984740745262"/>
      <name val="Arial"/>
      <family val="2"/>
      <scheme val="minor"/>
    </font>
    <font>
      <i/>
      <sz val="8"/>
      <color rgb="FF000000"/>
      <name val="Arial"/>
      <family val="2"/>
      <scheme val="minor"/>
    </font>
    <font>
      <sz val="8"/>
      <color rgb="FF000000"/>
      <name val="Arial"/>
      <family val="2"/>
      <scheme val="minor"/>
    </font>
    <font>
      <b/>
      <sz val="10"/>
      <color rgb="FF0F5564"/>
      <name val="Microsoft Sans Serif"/>
      <family val="2"/>
    </font>
    <font>
      <sz val="10"/>
      <color rgb="FF0F5564"/>
      <name val="Microsoft Sans Serif"/>
      <family val="2"/>
    </font>
    <font>
      <sz val="10"/>
      <color theme="1"/>
      <name val="Wingdings 2"/>
      <family val="1"/>
      <charset val="2"/>
    </font>
    <font>
      <sz val="10"/>
      <color theme="1"/>
      <name val="Arial"/>
      <family val="1"/>
      <charset val="2"/>
      <scheme val="minor"/>
    </font>
    <font>
      <b/>
      <i/>
      <sz val="10"/>
      <color theme="1"/>
      <name val="Microsoft Sans Serif"/>
      <family val="2"/>
    </font>
    <font>
      <b/>
      <sz val="11"/>
      <color theme="1"/>
      <name val="Microsoft Sans Serif"/>
      <family val="2"/>
    </font>
    <font>
      <b/>
      <sz val="12"/>
      <color rgb="FF0F5564"/>
      <name val="Microsoft Sans Serif"/>
      <family val="2"/>
    </font>
    <font>
      <sz val="11"/>
      <name val="Microsoft Sans Serif"/>
      <family val="2"/>
    </font>
    <font>
      <sz val="8"/>
      <color rgb="FFFF0000"/>
      <name val="Microsoft Sans Serif"/>
      <family val="2"/>
    </font>
    <font>
      <sz val="8"/>
      <color rgb="FF000000"/>
      <name val="Segoe UI"/>
      <family val="2"/>
    </font>
    <font>
      <b/>
      <sz val="10"/>
      <color theme="2"/>
      <name val="Microsoft Sans Serif"/>
      <family val="2"/>
    </font>
    <font>
      <sz val="10"/>
      <color theme="2"/>
      <name val="Microsoft Sans Serif"/>
      <family val="2"/>
    </font>
  </fonts>
  <fills count="16">
    <fill>
      <patternFill patternType="none"/>
    </fill>
    <fill>
      <patternFill patternType="gray125"/>
    </fill>
    <fill>
      <patternFill patternType="solid">
        <fgColor rgb="FFFFFFCC"/>
      </patternFill>
    </fill>
    <fill>
      <patternFill patternType="solid">
        <fgColor rgb="FFE6E1E1"/>
        <bgColor indexed="64"/>
      </patternFill>
    </fill>
    <fill>
      <patternFill patternType="solid">
        <fgColor rgb="FF0F5564"/>
        <bgColor indexed="64"/>
      </patternFill>
    </fill>
    <fill>
      <patternFill patternType="solid">
        <fgColor theme="9" tint="0.39997558519241921"/>
        <bgColor indexed="65"/>
      </patternFill>
    </fill>
    <fill>
      <patternFill patternType="solid">
        <fgColor theme="6"/>
      </patternFill>
    </fill>
    <fill>
      <patternFill patternType="solid">
        <fgColor theme="0" tint="-4.9989318521683403E-2"/>
        <bgColor indexed="64"/>
      </patternFill>
    </fill>
    <fill>
      <patternFill patternType="solid">
        <fgColor theme="1" tint="0.499984740745262"/>
        <bgColor indexed="64"/>
      </patternFill>
    </fill>
    <fill>
      <patternFill patternType="solid">
        <fgColor rgb="FFE9F0F1"/>
        <bgColor indexed="64"/>
      </patternFill>
    </fill>
    <fill>
      <patternFill patternType="solid">
        <fgColor theme="0"/>
        <bgColor indexed="64"/>
      </patternFill>
    </fill>
    <fill>
      <patternFill patternType="solid">
        <fgColor theme="3" tint="0.89999084444715716"/>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bottom style="medium">
        <color theme="4" tint="0.39997558519241921"/>
      </bottom>
      <diagonal/>
    </border>
    <border>
      <left style="thin">
        <color rgb="FFB2B2B2"/>
      </left>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ck">
        <color rgb="FF0F55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medium">
        <color rgb="FF0F5564"/>
      </bottom>
      <diagonal/>
    </border>
    <border>
      <left style="hair">
        <color rgb="FF0F5564"/>
      </left>
      <right style="hair">
        <color rgb="FF0F5564"/>
      </right>
      <top style="medium">
        <color rgb="FF0F5564"/>
      </top>
      <bottom/>
      <diagonal/>
    </border>
    <border>
      <left style="hair">
        <color rgb="FF0F5564"/>
      </left>
      <right style="hair">
        <color rgb="FF0F5564"/>
      </right>
      <top/>
      <bottom/>
      <diagonal/>
    </border>
    <border>
      <left style="hair">
        <color rgb="FF0F5564"/>
      </left>
      <right style="hair">
        <color rgb="FF0F5564"/>
      </right>
      <top/>
      <bottom style="hair">
        <color rgb="FF0F5564"/>
      </bottom>
      <diagonal/>
    </border>
    <border>
      <left/>
      <right/>
      <top style="thin">
        <color indexed="64"/>
      </top>
      <bottom style="double">
        <color indexed="64"/>
      </bottom>
      <diagonal/>
    </border>
    <border>
      <left/>
      <right style="hair">
        <color auto="1"/>
      </right>
      <top style="thin">
        <color auto="1"/>
      </top>
      <bottom style="thin">
        <color auto="1"/>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825A"/>
      </top>
      <bottom/>
      <diagonal/>
    </border>
    <border>
      <left/>
      <right/>
      <top/>
      <bottom style="medium">
        <color rgb="FF00825A"/>
      </bottom>
      <diagonal/>
    </border>
  </borders>
  <cellStyleXfs count="14">
    <xf numFmtId="0" fontId="0" fillId="0" borderId="0"/>
    <xf numFmtId="0" fontId="9" fillId="4" borderId="0" applyNumberFormat="0" applyBorder="0" applyAlignment="0" applyProtection="0"/>
    <xf numFmtId="0" fontId="5" fillId="0" borderId="1" applyNumberFormat="0" applyFill="0" applyBorder="0" applyAlignment="0" applyProtection="0"/>
    <xf numFmtId="0" fontId="6" fillId="0" borderId="2" applyNumberFormat="0" applyFill="0" applyBorder="0" applyAlignment="0" applyProtection="0"/>
    <xf numFmtId="0" fontId="7" fillId="0" borderId="0" applyNumberFormat="0" applyFill="0" applyBorder="0" applyAlignment="0" applyProtection="0"/>
    <xf numFmtId="0" fontId="1" fillId="2" borderId="3" applyNumberFormat="0" applyFont="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7" fillId="0" borderId="6" applyNumberFormat="0" applyFill="0" applyAlignment="0" applyProtection="0"/>
    <xf numFmtId="0" fontId="3" fillId="5" borderId="0" applyNumberFormat="0" applyBorder="0" applyAlignment="0" applyProtection="0"/>
    <xf numFmtId="0" fontId="15" fillId="6"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225">
    <xf numFmtId="0" fontId="0" fillId="0" borderId="0" xfId="0"/>
    <xf numFmtId="0" fontId="3" fillId="0" borderId="0" xfId="0" applyFont="1"/>
    <xf numFmtId="0" fontId="4" fillId="0" borderId="0" xfId="6" applyFont="1"/>
    <xf numFmtId="0" fontId="5" fillId="0" borderId="4" xfId="2" applyBorder="1"/>
    <xf numFmtId="0" fontId="6" fillId="0" borderId="0" xfId="3" applyBorder="1"/>
    <xf numFmtId="0" fontId="7" fillId="0" borderId="0" xfId="4"/>
    <xf numFmtId="15" fontId="3" fillId="0" borderId="0" xfId="0" applyNumberFormat="1" applyFont="1" applyAlignment="1">
      <alignment horizontal="center"/>
    </xf>
    <xf numFmtId="0" fontId="3" fillId="0" borderId="0" xfId="0" applyFont="1" applyAlignment="1">
      <alignment horizontal="center"/>
    </xf>
    <xf numFmtId="0" fontId="0" fillId="2" borderId="3" xfId="5" applyFont="1"/>
    <xf numFmtId="0" fontId="3" fillId="2" borderId="3" xfId="5" applyFont="1"/>
    <xf numFmtId="0" fontId="0" fillId="0" borderId="0" xfId="0" applyAlignment="1">
      <alignment wrapText="1"/>
    </xf>
    <xf numFmtId="0" fontId="0" fillId="0" borderId="0" xfId="0" applyAlignment="1">
      <alignment vertical="top" wrapText="1"/>
    </xf>
    <xf numFmtId="0" fontId="11" fillId="0" borderId="0" xfId="0" applyFont="1"/>
    <xf numFmtId="0" fontId="0" fillId="0" borderId="0" xfId="0" applyAlignment="1">
      <alignment vertical="center"/>
    </xf>
    <xf numFmtId="0" fontId="14" fillId="0" borderId="0" xfId="0" applyFont="1" applyAlignment="1">
      <alignment vertical="center"/>
    </xf>
    <xf numFmtId="0" fontId="15" fillId="0" borderId="0" xfId="0" applyFont="1"/>
    <xf numFmtId="0" fontId="15" fillId="0" borderId="0" xfId="0" applyFont="1" applyProtection="1">
      <protection locked="0"/>
    </xf>
    <xf numFmtId="0" fontId="0" fillId="0" borderId="0" xfId="0" applyProtection="1">
      <protection locked="0"/>
    </xf>
    <xf numFmtId="0" fontId="11" fillId="0" borderId="0" xfId="0" applyFont="1" applyAlignment="1">
      <alignment horizontal="right"/>
    </xf>
    <xf numFmtId="0" fontId="19" fillId="0" borderId="0" xfId="0" applyFont="1"/>
    <xf numFmtId="0" fontId="20" fillId="4" borderId="0" xfId="1" applyFont="1" applyAlignment="1">
      <alignment horizontal="center" wrapText="1"/>
    </xf>
    <xf numFmtId="0" fontId="21" fillId="0" borderId="5" xfId="4" applyFont="1" applyBorder="1"/>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vertical="top" wrapText="1"/>
    </xf>
    <xf numFmtId="0" fontId="22" fillId="0" borderId="0" xfId="7" applyFont="1" applyAlignment="1" applyProtection="1">
      <alignment wrapText="1"/>
      <protection locked="0"/>
    </xf>
    <xf numFmtId="0" fontId="14" fillId="5" borderId="0" xfId="9" applyFont="1"/>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pplyProtection="1">
      <alignment horizontal="left" vertical="center" wrapText="1"/>
      <protection locked="0"/>
    </xf>
    <xf numFmtId="0" fontId="15" fillId="6" borderId="0" xfId="10"/>
    <xf numFmtId="0" fontId="0" fillId="0" borderId="0" xfId="0" applyAlignment="1">
      <alignment vertical="top"/>
    </xf>
    <xf numFmtId="0" fontId="26" fillId="0" borderId="0" xfId="0" applyFont="1" applyAlignment="1">
      <alignment horizontal="left" vertical="center"/>
    </xf>
    <xf numFmtId="0" fontId="21" fillId="0" borderId="5" xfId="4" applyFont="1" applyBorder="1" applyProtection="1">
      <protection locked="0"/>
    </xf>
    <xf numFmtId="0" fontId="19" fillId="0" borderId="0" xfId="0" applyFont="1" applyAlignment="1">
      <alignment vertical="center" wrapText="1"/>
    </xf>
    <xf numFmtId="0" fontId="19" fillId="0" borderId="0" xfId="0" applyFont="1" applyAlignment="1">
      <alignment vertical="center"/>
    </xf>
    <xf numFmtId="0" fontId="20" fillId="4" borderId="0" xfId="1" applyFont="1" applyAlignment="1">
      <alignment horizontal="center" vertical="center" wrapText="1"/>
    </xf>
    <xf numFmtId="0" fontId="0" fillId="0" borderId="0" xfId="0" applyAlignment="1">
      <alignment vertical="center" wrapText="1"/>
    </xf>
    <xf numFmtId="0" fontId="25" fillId="0" borderId="5" xfId="0" applyFont="1" applyBorder="1"/>
    <xf numFmtId="0" fontId="14" fillId="0" borderId="5" xfId="0" applyFont="1" applyBorder="1" applyAlignment="1">
      <alignment vertical="center"/>
    </xf>
    <xf numFmtId="0" fontId="0" fillId="0" borderId="0" xfId="0" applyAlignment="1" applyProtection="1">
      <alignment vertical="center"/>
      <protection locked="0"/>
    </xf>
    <xf numFmtId="0" fontId="31" fillId="0" borderId="12" xfId="8" applyFont="1" applyBorder="1" applyAlignment="1">
      <alignment vertical="center"/>
    </xf>
    <xf numFmtId="0" fontId="31" fillId="0" borderId="0" xfId="8" applyFont="1" applyBorder="1" applyAlignment="1">
      <alignment vertical="center"/>
    </xf>
    <xf numFmtId="0" fontId="31" fillId="0" borderId="0" xfId="4" applyFont="1" applyAlignment="1">
      <alignment vertical="center"/>
    </xf>
    <xf numFmtId="0" fontId="31" fillId="0" borderId="12" xfId="8" applyFont="1" applyBorder="1" applyAlignment="1">
      <alignment horizontal="center" vertical="center"/>
    </xf>
    <xf numFmtId="0" fontId="31" fillId="0" borderId="16" xfId="8" applyFont="1" applyFill="1" applyBorder="1" applyAlignment="1">
      <alignment horizontal="left" vertical="center"/>
    </xf>
    <xf numFmtId="0" fontId="0" fillId="0" borderId="17" xfId="0" applyBorder="1"/>
    <xf numFmtId="0" fontId="11" fillId="0" borderId="0" xfId="0" applyFont="1" applyAlignment="1">
      <alignment horizontal="right" vertical="center"/>
    </xf>
    <xf numFmtId="0" fontId="33" fillId="0" borderId="0" xfId="0" applyFont="1" applyAlignment="1">
      <alignment horizontal="left" vertical="center"/>
    </xf>
    <xf numFmtId="0" fontId="34" fillId="0" borderId="0" xfId="0" applyFont="1" applyAlignment="1">
      <alignment horizontal="left" vertical="center"/>
    </xf>
    <xf numFmtId="164" fontId="0" fillId="0" borderId="13" xfId="11" applyNumberFormat="1" applyFont="1" applyBorder="1" applyAlignment="1" applyProtection="1">
      <alignment vertical="center"/>
      <protection locked="0"/>
    </xf>
    <xf numFmtId="164" fontId="0" fillId="8" borderId="13" xfId="11" applyNumberFormat="1" applyFont="1" applyFill="1" applyBorder="1" applyAlignment="1">
      <alignment vertical="center"/>
    </xf>
    <xf numFmtId="164" fontId="0" fillId="0" borderId="14" xfId="11" applyNumberFormat="1" applyFont="1" applyBorder="1" applyAlignment="1" applyProtection="1">
      <alignment vertical="center"/>
      <protection locked="0"/>
    </xf>
    <xf numFmtId="164" fontId="0" fillId="7" borderId="15" xfId="11" applyNumberFormat="1" applyFont="1" applyFill="1" applyBorder="1" applyAlignment="1">
      <alignment vertical="center"/>
    </xf>
    <xf numFmtId="164" fontId="0" fillId="0" borderId="0" xfId="11" applyNumberFormat="1" applyFont="1" applyAlignment="1">
      <alignment vertical="center"/>
    </xf>
    <xf numFmtId="164" fontId="0" fillId="8" borderId="14" xfId="11" applyNumberFormat="1" applyFont="1" applyFill="1" applyBorder="1" applyAlignment="1">
      <alignment vertical="center"/>
    </xf>
    <xf numFmtId="164" fontId="0" fillId="0" borderId="0" xfId="11" applyNumberFormat="1" applyFont="1" applyAlignment="1"/>
    <xf numFmtId="164" fontId="0" fillId="7" borderId="15" xfId="11" applyNumberFormat="1" applyFont="1" applyFill="1" applyBorder="1" applyAlignment="1" applyProtection="1">
      <alignment vertical="center"/>
    </xf>
    <xf numFmtId="164" fontId="0" fillId="7" borderId="14" xfId="0" applyNumberFormat="1" applyFill="1" applyBorder="1" applyAlignment="1">
      <alignment vertical="center"/>
    </xf>
    <xf numFmtId="164" fontId="0" fillId="8" borderId="14" xfId="11" applyNumberFormat="1" applyFont="1" applyFill="1" applyBorder="1" applyAlignment="1" applyProtection="1">
      <alignment vertical="center"/>
    </xf>
    <xf numFmtId="164" fontId="35" fillId="8" borderId="14" xfId="11" applyNumberFormat="1" applyFont="1" applyFill="1" applyBorder="1" applyAlignment="1" applyProtection="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20" xfId="0" applyBorder="1" applyAlignment="1">
      <alignment horizontal="left" vertical="center" wrapText="1"/>
    </xf>
    <xf numFmtId="0" fontId="0" fillId="10" borderId="0" xfId="0" applyFill="1" applyAlignment="1">
      <alignment vertical="center"/>
    </xf>
    <xf numFmtId="0" fontId="0" fillId="10" borderId="11" xfId="0" applyFill="1" applyBorder="1" applyAlignment="1" applyProtection="1">
      <alignment vertical="center"/>
      <protection locked="0"/>
    </xf>
    <xf numFmtId="0" fontId="0" fillId="8" borderId="0" xfId="0" applyFill="1" applyAlignment="1">
      <alignment horizontal="left" vertical="center" wrapText="1"/>
    </xf>
    <xf numFmtId="0" fontId="0" fillId="11" borderId="0" xfId="0" applyFill="1" applyAlignment="1" applyProtection="1">
      <alignment vertical="center"/>
      <protection locked="0"/>
    </xf>
    <xf numFmtId="0" fontId="0" fillId="11" borderId="0" xfId="0" applyFill="1" applyAlignment="1" applyProtection="1">
      <alignment horizontal="center" vertical="center"/>
      <protection locked="0"/>
    </xf>
    <xf numFmtId="0" fontId="37" fillId="0" borderId="12" xfId="8" applyFont="1" applyBorder="1" applyAlignment="1">
      <alignment vertical="center"/>
    </xf>
    <xf numFmtId="0" fontId="37" fillId="0" borderId="12" xfId="8" applyFont="1" applyBorder="1" applyAlignment="1">
      <alignment horizontal="center" vertical="center"/>
    </xf>
    <xf numFmtId="0" fontId="37" fillId="0" borderId="0" xfId="8" applyFont="1" applyBorder="1" applyAlignment="1">
      <alignment vertical="center"/>
    </xf>
    <xf numFmtId="0" fontId="37" fillId="0" borderId="0" xfId="4" applyFont="1" applyAlignment="1">
      <alignment vertical="center"/>
    </xf>
    <xf numFmtId="164" fontId="19" fillId="8" borderId="13" xfId="11" applyNumberFormat="1" applyFont="1" applyFill="1" applyBorder="1" applyAlignment="1">
      <alignment vertical="center"/>
    </xf>
    <xf numFmtId="164" fontId="19" fillId="0" borderId="14" xfId="11" applyNumberFormat="1" applyFont="1" applyBorder="1" applyAlignment="1" applyProtection="1">
      <alignment vertical="center"/>
      <protection locked="0"/>
    </xf>
    <xf numFmtId="164" fontId="19" fillId="7" borderId="15" xfId="11" applyNumberFormat="1" applyFont="1" applyFill="1" applyBorder="1" applyAlignment="1">
      <alignment vertical="center"/>
    </xf>
    <xf numFmtId="164" fontId="19" fillId="0" borderId="0" xfId="11" applyNumberFormat="1" applyFont="1" applyAlignment="1">
      <alignment vertical="center"/>
    </xf>
    <xf numFmtId="164" fontId="19" fillId="0" borderId="13" xfId="11" applyNumberFormat="1" applyFont="1" applyBorder="1" applyAlignment="1" applyProtection="1">
      <alignment vertical="center"/>
      <protection locked="0"/>
    </xf>
    <xf numFmtId="164" fontId="19" fillId="8" borderId="14" xfId="11" applyNumberFormat="1" applyFont="1" applyFill="1" applyBorder="1" applyAlignment="1">
      <alignment vertical="center"/>
    </xf>
    <xf numFmtId="0" fontId="19" fillId="0" borderId="13" xfId="0" applyFont="1" applyBorder="1" applyAlignment="1" applyProtection="1">
      <alignment vertical="center"/>
      <protection locked="0"/>
    </xf>
    <xf numFmtId="164" fontId="19" fillId="0" borderId="0" xfId="11" applyNumberFormat="1" applyFont="1" applyAlignment="1"/>
    <xf numFmtId="164" fontId="19" fillId="7" borderId="15" xfId="11" applyNumberFormat="1" applyFont="1" applyFill="1" applyBorder="1" applyAlignment="1" applyProtection="1">
      <alignment vertical="center"/>
    </xf>
    <xf numFmtId="164" fontId="19" fillId="8" borderId="14" xfId="11" applyNumberFormat="1" applyFont="1" applyFill="1" applyBorder="1" applyAlignment="1" applyProtection="1">
      <alignment vertical="center"/>
    </xf>
    <xf numFmtId="164" fontId="38" fillId="8" borderId="14" xfId="11" applyNumberFormat="1" applyFont="1" applyFill="1" applyBorder="1" applyAlignment="1" applyProtection="1">
      <alignment vertical="center"/>
    </xf>
    <xf numFmtId="0" fontId="39" fillId="0" borderId="0" xfId="0" applyFont="1" applyAlignment="1">
      <alignment horizontal="left" vertical="center"/>
    </xf>
    <xf numFmtId="0" fontId="19" fillId="0" borderId="0" xfId="0" applyFont="1" applyAlignment="1" applyProtection="1">
      <alignment vertical="center"/>
      <protection locked="0"/>
    </xf>
    <xf numFmtId="0" fontId="19" fillId="0" borderId="0" xfId="0" applyFont="1" applyProtection="1">
      <protection locked="0"/>
    </xf>
    <xf numFmtId="164" fontId="19" fillId="7" borderId="14" xfId="0" applyNumberFormat="1" applyFont="1" applyFill="1" applyBorder="1" applyAlignment="1">
      <alignment vertical="center"/>
    </xf>
    <xf numFmtId="0" fontId="40" fillId="0" borderId="0" xfId="0" applyFont="1" applyAlignment="1">
      <alignment horizontal="left" vertical="center"/>
    </xf>
    <xf numFmtId="0" fontId="0" fillId="9" borderId="13" xfId="0" applyFill="1" applyBorder="1" applyAlignment="1" applyProtection="1">
      <alignment vertical="center"/>
      <protection locked="0"/>
    </xf>
    <xf numFmtId="164" fontId="0" fillId="8" borderId="21" xfId="11" applyNumberFormat="1" applyFont="1" applyFill="1" applyBorder="1" applyAlignment="1">
      <alignment vertical="center"/>
    </xf>
    <xf numFmtId="0" fontId="0" fillId="8" borderId="0" xfId="0" applyFill="1" applyAlignment="1">
      <alignment horizontal="center" vertical="center" wrapText="1"/>
    </xf>
    <xf numFmtId="0" fontId="16" fillId="0" borderId="0" xfId="0" applyFont="1" applyAlignment="1">
      <alignment horizontal="justify" vertical="center"/>
    </xf>
    <xf numFmtId="0" fontId="16" fillId="0" borderId="0" xfId="0" applyFont="1" applyAlignment="1">
      <alignment horizontal="justify" vertical="center" wrapText="1"/>
    </xf>
    <xf numFmtId="0" fontId="16" fillId="0" borderId="0" xfId="0" applyFont="1" applyAlignment="1">
      <alignment horizontal="left" vertical="center" wrapText="1"/>
    </xf>
    <xf numFmtId="165" fontId="0" fillId="0" borderId="0" xfId="0" applyNumberFormat="1" applyAlignment="1">
      <alignment horizontal="left" vertical="center" wrapText="1"/>
    </xf>
    <xf numFmtId="0" fontId="16"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0" fillId="0" borderId="11" xfId="0" applyBorder="1" applyAlignment="1" applyProtection="1">
      <alignment vertical="top" wrapText="1"/>
      <protection locked="0"/>
    </xf>
    <xf numFmtId="0" fontId="0" fillId="4" borderId="24" xfId="0" applyFill="1" applyBorder="1" applyAlignment="1">
      <alignment vertical="top" wrapText="1"/>
    </xf>
    <xf numFmtId="0" fontId="0" fillId="9" borderId="11" xfId="0" applyFill="1" applyBorder="1" applyProtection="1">
      <protection locked="0"/>
    </xf>
    <xf numFmtId="0" fontId="0" fillId="9" borderId="11" xfId="0" applyFill="1" applyBorder="1"/>
    <xf numFmtId="0" fontId="0" fillId="9" borderId="11" xfId="0" applyFill="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31" fillId="0" borderId="0" xfId="4" applyFont="1" applyAlignment="1" applyProtection="1">
      <alignment vertical="center"/>
    </xf>
    <xf numFmtId="0" fontId="41" fillId="0" borderId="0" xfId="0" applyFont="1" applyAlignment="1">
      <alignment vertical="center"/>
    </xf>
    <xf numFmtId="0" fontId="31" fillId="0" borderId="0" xfId="4" applyFont="1" applyAlignment="1" applyProtection="1">
      <alignment vertical="center" wrapText="1"/>
    </xf>
    <xf numFmtId="0" fontId="15" fillId="0" borderId="0" xfId="0" applyFont="1" applyAlignment="1">
      <alignment horizontal="left" vertical="center" wrapText="1"/>
    </xf>
    <xf numFmtId="0" fontId="44" fillId="0" borderId="0" xfId="0" applyFont="1"/>
    <xf numFmtId="0" fontId="5" fillId="0" borderId="4" xfId="2" applyBorder="1" applyProtection="1"/>
    <xf numFmtId="0" fontId="6" fillId="0" borderId="0" xfId="3" applyBorder="1" applyProtection="1"/>
    <xf numFmtId="0" fontId="15" fillId="6" borderId="0" xfId="10" applyProtection="1"/>
    <xf numFmtId="0" fontId="7" fillId="0" borderId="0" xfId="8" applyBorder="1" applyProtection="1"/>
    <xf numFmtId="0" fontId="7" fillId="0" borderId="6" xfId="8" applyProtection="1"/>
    <xf numFmtId="0" fontId="7" fillId="0" borderId="0" xfId="8" applyFill="1" applyBorder="1" applyProtection="1"/>
    <xf numFmtId="0" fontId="0" fillId="12" borderId="23" xfId="0" applyFill="1" applyBorder="1" applyAlignment="1">
      <alignment vertical="top" wrapText="1"/>
    </xf>
    <xf numFmtId="0" fontId="0" fillId="13" borderId="0" xfId="0" applyFill="1" applyAlignment="1">
      <alignment vertical="top" wrapText="1"/>
    </xf>
    <xf numFmtId="0" fontId="0" fillId="12" borderId="0" xfId="0" applyFill="1" applyAlignment="1">
      <alignment vertical="top" wrapText="1"/>
    </xf>
    <xf numFmtId="0" fontId="30" fillId="0" borderId="0" xfId="0" applyFont="1" applyAlignment="1">
      <alignment wrapText="1"/>
    </xf>
    <xf numFmtId="0" fontId="0" fillId="13" borderId="0" xfId="0" applyFill="1" applyAlignment="1">
      <alignment vertical="center"/>
    </xf>
    <xf numFmtId="0" fontId="0" fillId="13" borderId="0" xfId="0" applyFill="1"/>
    <xf numFmtId="0" fontId="0" fillId="12" borderId="22" xfId="0" applyFill="1" applyBorder="1" applyAlignment="1">
      <alignment vertical="top" wrapText="1"/>
    </xf>
    <xf numFmtId="0" fontId="16" fillId="0" borderId="0" xfId="0" applyFont="1" applyAlignment="1">
      <alignment vertical="top" wrapText="1"/>
    </xf>
    <xf numFmtId="0" fontId="16" fillId="0" borderId="0" xfId="0" applyFont="1" applyAlignment="1">
      <alignment horizontal="justify" vertical="top" wrapText="1"/>
    </xf>
    <xf numFmtId="0" fontId="0" fillId="12" borderId="0" xfId="0" applyFill="1"/>
    <xf numFmtId="0" fontId="0" fillId="0" borderId="22" xfId="0" applyBorder="1" applyAlignment="1">
      <alignment vertical="top" wrapText="1"/>
    </xf>
    <xf numFmtId="0" fontId="16" fillId="0" borderId="0" xfId="0" applyFont="1" applyAlignment="1">
      <alignment horizontal="justify" vertical="top"/>
    </xf>
    <xf numFmtId="0" fontId="14" fillId="0" borderId="0" xfId="0" applyFont="1" applyAlignment="1">
      <alignment vertical="top" wrapText="1"/>
    </xf>
    <xf numFmtId="15" fontId="3" fillId="0" borderId="0" xfId="0" applyNumberFormat="1" applyFont="1" applyAlignment="1">
      <alignment horizontal="left"/>
    </xf>
    <xf numFmtId="15" fontId="3" fillId="2" borderId="3" xfId="5" applyNumberFormat="1" applyFont="1" applyAlignment="1">
      <alignment horizontal="left"/>
    </xf>
    <xf numFmtId="0" fontId="3" fillId="2" borderId="3" xfId="5" applyFont="1" applyAlignment="1">
      <alignment horizontal="center"/>
    </xf>
    <xf numFmtId="0" fontId="0" fillId="10" borderId="0" xfId="0" applyFill="1" applyAlignment="1">
      <alignment horizontal="center" vertical="center"/>
    </xf>
    <xf numFmtId="0" fontId="17" fillId="0" borderId="0" xfId="0" applyFont="1" applyAlignment="1">
      <alignment vertical="center" wrapText="1"/>
    </xf>
    <xf numFmtId="165" fontId="0" fillId="0" borderId="11" xfId="12" applyNumberFormat="1" applyFont="1" applyBorder="1" applyAlignment="1" applyProtection="1">
      <alignment vertical="top" wrapText="1"/>
      <protection locked="0"/>
    </xf>
    <xf numFmtId="165" fontId="0" fillId="7" borderId="0" xfId="0" applyNumberFormat="1" applyFill="1" applyAlignment="1">
      <alignment vertical="center"/>
    </xf>
    <xf numFmtId="0" fontId="0" fillId="7" borderId="0" xfId="0" applyFill="1" applyAlignment="1">
      <alignment wrapText="1"/>
    </xf>
    <xf numFmtId="165" fontId="0" fillId="7" borderId="0" xfId="12" applyNumberFormat="1" applyFont="1" applyFill="1"/>
    <xf numFmtId="0" fontId="0" fillId="7" borderId="0" xfId="0" applyFill="1"/>
    <xf numFmtId="0" fontId="0" fillId="14" borderId="0" xfId="0" applyFill="1" applyAlignment="1">
      <alignment vertical="top" wrapText="1"/>
    </xf>
    <xf numFmtId="9" fontId="0" fillId="0" borderId="11" xfId="0" applyNumberFormat="1" applyBorder="1" applyAlignment="1" applyProtection="1">
      <alignment horizontal="center" vertical="center"/>
      <protection locked="0"/>
    </xf>
    <xf numFmtId="0" fontId="0" fillId="0" borderId="0" xfId="0" applyAlignment="1">
      <alignment horizontal="left" vertical="top"/>
    </xf>
    <xf numFmtId="0" fontId="11" fillId="0" borderId="0" xfId="0" applyFont="1" applyAlignment="1">
      <alignment vertical="top"/>
    </xf>
    <xf numFmtId="0" fontId="47" fillId="0" borderId="0" xfId="4" applyFont="1" applyAlignment="1"/>
    <xf numFmtId="0" fontId="27" fillId="0" borderId="0" xfId="1" applyFont="1" applyFill="1" applyAlignment="1">
      <alignment horizontal="center" vertical="center" wrapText="1"/>
    </xf>
    <xf numFmtId="0" fontId="9" fillId="0" borderId="0" xfId="1" applyFill="1" applyAlignment="1">
      <alignment horizontal="center" vertical="center" wrapText="1"/>
    </xf>
    <xf numFmtId="9" fontId="0" fillId="7" borderId="0" xfId="13" applyFont="1" applyFill="1" applyAlignment="1">
      <alignment horizontal="center" vertical="top" wrapText="1"/>
    </xf>
    <xf numFmtId="165" fontId="0" fillId="7" borderId="0" xfId="0" applyNumberFormat="1" applyFill="1" applyAlignment="1">
      <alignment vertical="top"/>
    </xf>
    <xf numFmtId="0" fontId="31" fillId="0" borderId="31" xfId="4" applyFont="1" applyBorder="1" applyAlignment="1">
      <alignment vertical="center"/>
    </xf>
    <xf numFmtId="0" fontId="31" fillId="0" borderId="32" xfId="4" applyFont="1" applyBorder="1" applyAlignment="1">
      <alignment vertical="center"/>
    </xf>
    <xf numFmtId="0" fontId="0" fillId="0" borderId="32" xfId="0" applyBorder="1" applyAlignment="1">
      <alignment wrapText="1"/>
    </xf>
    <xf numFmtId="0" fontId="0" fillId="0" borderId="33" xfId="0" applyBorder="1" applyAlignment="1">
      <alignment wrapText="1"/>
    </xf>
    <xf numFmtId="0" fontId="15" fillId="0" borderId="25" xfId="0" applyFont="1" applyBorder="1" applyProtection="1">
      <protection locked="0"/>
    </xf>
    <xf numFmtId="0" fontId="8" fillId="3" borderId="34" xfId="4" applyFont="1" applyFill="1" applyBorder="1" applyAlignment="1">
      <alignment horizontal="center"/>
    </xf>
    <xf numFmtId="0" fontId="8" fillId="3" borderId="34" xfId="4" applyFont="1" applyFill="1" applyBorder="1"/>
    <xf numFmtId="15" fontId="17" fillId="0" borderId="0" xfId="0" applyNumberFormat="1" applyFont="1" applyAlignment="1">
      <alignment horizontal="center"/>
    </xf>
    <xf numFmtId="0" fontId="0" fillId="0" borderId="0" xfId="0" applyAlignment="1">
      <alignment horizontal="center"/>
    </xf>
    <xf numFmtId="15" fontId="3" fillId="0" borderId="0" xfId="0" applyNumberFormat="1" applyFont="1"/>
    <xf numFmtId="0" fontId="3" fillId="0" borderId="35" xfId="0" applyFont="1" applyBorder="1"/>
    <xf numFmtId="15" fontId="3" fillId="0" borderId="35" xfId="0" applyNumberFormat="1" applyFont="1" applyBorder="1" applyAlignment="1">
      <alignment horizontal="center"/>
    </xf>
    <xf numFmtId="0" fontId="13" fillId="3" borderId="0" xfId="4" applyFont="1" applyFill="1" applyAlignment="1">
      <alignment horizontal="right"/>
    </xf>
    <xf numFmtId="0" fontId="14" fillId="0" borderId="0" xfId="0" applyFont="1" applyAlignment="1">
      <alignment vertical="top"/>
    </xf>
    <xf numFmtId="0" fontId="0" fillId="4" borderId="0" xfId="0" applyFill="1"/>
    <xf numFmtId="0" fontId="15" fillId="4" borderId="0" xfId="0" applyFont="1" applyFill="1" applyProtection="1">
      <protection locked="0"/>
    </xf>
    <xf numFmtId="0" fontId="0" fillId="4" borderId="0" xfId="0" applyFill="1" applyAlignment="1">
      <alignment vertical="center"/>
    </xf>
    <xf numFmtId="0" fontId="49" fillId="4" borderId="0" xfId="0" applyFont="1" applyFill="1" applyAlignment="1">
      <alignment vertical="center"/>
    </xf>
    <xf numFmtId="0" fontId="14" fillId="4" borderId="0" xfId="0" applyFont="1" applyFill="1" applyAlignment="1">
      <alignment vertical="center"/>
    </xf>
    <xf numFmtId="0" fontId="19" fillId="4" borderId="0" xfId="0" applyFont="1" applyFill="1"/>
    <xf numFmtId="0" fontId="26" fillId="4" borderId="0" xfId="0" applyFont="1" applyFill="1" applyProtection="1">
      <protection locked="0"/>
    </xf>
    <xf numFmtId="0" fontId="19" fillId="4" borderId="0" xfId="0" applyFont="1" applyFill="1" applyAlignment="1">
      <alignment vertical="center"/>
    </xf>
    <xf numFmtId="0" fontId="15" fillId="4" borderId="0" xfId="0" applyFont="1" applyFill="1" applyProtection="1">
      <protection locked="0" hidden="1"/>
    </xf>
    <xf numFmtId="0" fontId="26" fillId="0" borderId="0" xfId="0" applyFont="1" applyAlignment="1" applyProtection="1">
      <alignment horizontal="left" vertical="center"/>
      <protection locked="0"/>
    </xf>
    <xf numFmtId="0" fontId="51" fillId="15" borderId="0" xfId="0" applyFont="1" applyFill="1"/>
    <xf numFmtId="0" fontId="52" fillId="15" borderId="0" xfId="0" applyFont="1" applyFill="1"/>
    <xf numFmtId="9" fontId="52" fillId="15" borderId="0" xfId="13" applyFont="1" applyFill="1" applyProtection="1"/>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2" fillId="4" borderId="0" xfId="1" applyFont="1" applyAlignment="1">
      <alignment horizontal="center" vertical="center" wrapText="1"/>
    </xf>
    <xf numFmtId="0" fontId="14" fillId="0" borderId="5" xfId="0" applyFont="1" applyBorder="1" applyAlignment="1">
      <alignment vertical="center" wrapText="1"/>
    </xf>
    <xf numFmtId="0" fontId="0" fillId="0" borderId="0" xfId="0" applyAlignment="1">
      <alignment vertical="center"/>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10" borderId="0" xfId="0" applyFill="1" applyAlignment="1">
      <alignment vertical="center"/>
    </xf>
    <xf numFmtId="0" fontId="0" fillId="0" borderId="0" xfId="0" applyAlignment="1">
      <alignment vertical="center" wrapText="1"/>
    </xf>
    <xf numFmtId="0" fontId="0" fillId="0" borderId="0" xfId="0" applyAlignment="1">
      <alignment horizontal="right" vertical="center" wrapText="1"/>
    </xf>
    <xf numFmtId="0" fontId="9" fillId="4" borderId="0" xfId="1" applyAlignment="1">
      <alignment horizontal="center" vertical="center" wrapText="1"/>
    </xf>
    <xf numFmtId="0" fontId="9" fillId="4" borderId="0" xfId="1" applyAlignment="1">
      <alignment horizontal="center" vertical="center"/>
    </xf>
    <xf numFmtId="0" fontId="0" fillId="0" borderId="18"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0" xfId="0" applyAlignment="1">
      <alignment horizontal="center" vertical="center" wrapText="1"/>
    </xf>
    <xf numFmtId="0" fontId="27" fillId="4" borderId="0" xfId="1" applyFont="1"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top" wrapText="1"/>
    </xf>
    <xf numFmtId="0" fontId="47" fillId="0" borderId="0" xfId="4" applyFont="1" applyAlignment="1">
      <alignment horizontal="left"/>
    </xf>
    <xf numFmtId="0" fontId="47" fillId="0" borderId="0" xfId="4" applyFont="1" applyAlignment="1">
      <alignment horizontal="right"/>
    </xf>
    <xf numFmtId="0" fontId="0" fillId="0" borderId="0" xfId="0" applyAlignment="1">
      <alignment horizontal="right" wrapText="1"/>
    </xf>
    <xf numFmtId="0" fontId="0" fillId="0" borderId="25" xfId="0" applyBorder="1" applyAlignment="1">
      <alignment vertical="top" wrapText="1"/>
    </xf>
    <xf numFmtId="0" fontId="0" fillId="0" borderId="23"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4" xfId="0" applyBorder="1" applyAlignment="1">
      <alignment vertical="top" wrapText="1"/>
    </xf>
    <xf numFmtId="0" fontId="0" fillId="0" borderId="30" xfId="0" applyBorder="1" applyAlignment="1">
      <alignment vertical="top" wrapText="1"/>
    </xf>
    <xf numFmtId="0" fontId="0" fillId="0" borderId="5" xfId="0" applyBorder="1" applyAlignment="1">
      <alignment vertical="top" wrapText="1"/>
    </xf>
    <xf numFmtId="0" fontId="0" fillId="12" borderId="23" xfId="0" applyFill="1" applyBorder="1" applyAlignment="1">
      <alignment vertical="top" wrapText="1"/>
    </xf>
    <xf numFmtId="0" fontId="0" fillId="12" borderId="0" xfId="0" applyFill="1" applyAlignment="1">
      <alignment vertical="top" wrapText="1"/>
    </xf>
    <xf numFmtId="0" fontId="6" fillId="0" borderId="0" xfId="3" applyBorder="1" applyAlignment="1" applyProtection="1"/>
    <xf numFmtId="0" fontId="46" fillId="0" borderId="0" xfId="0" applyFont="1" applyAlignment="1">
      <alignment horizontal="left" wrapText="1"/>
    </xf>
    <xf numFmtId="0" fontId="3" fillId="2" borderId="7" xfId="5" applyFont="1" applyBorder="1" applyAlignment="1" applyProtection="1"/>
    <xf numFmtId="0" fontId="3" fillId="2" borderId="0" xfId="5" applyFont="1" applyBorder="1" applyAlignment="1" applyProtection="1"/>
    <xf numFmtId="0" fontId="3" fillId="0" borderId="0" xfId="0" applyFont="1"/>
    <xf numFmtId="0" fontId="13" fillId="3" borderId="0" xfId="4" applyFont="1" applyFill="1" applyAlignment="1"/>
    <xf numFmtId="0" fontId="0" fillId="0" borderId="0" xfId="0" applyAlignment="1">
      <alignment vertical="top"/>
    </xf>
    <xf numFmtId="0" fontId="13" fillId="3" borderId="0" xfId="4" applyFont="1" applyFill="1" applyAlignment="1">
      <alignment horizontal="right"/>
    </xf>
    <xf numFmtId="0" fontId="0" fillId="0" borderId="0" xfId="0"/>
    <xf numFmtId="0" fontId="8" fillId="3" borderId="34" xfId="4" applyFont="1" applyFill="1" applyBorder="1" applyAlignment="1"/>
    <xf numFmtId="0" fontId="3" fillId="0" borderId="35" xfId="0" applyFont="1" applyBorder="1"/>
    <xf numFmtId="0" fontId="17" fillId="0" borderId="0" xfId="0" applyFont="1"/>
  </cellXfs>
  <cellStyles count="14">
    <cellStyle name="60% - Accent6" xfId="9" builtinId="52"/>
    <cellStyle name="Accent3" xfId="10" builtinId="37"/>
    <cellStyle name="Comma" xfId="11" builtinId="3"/>
    <cellStyle name="Currency" xfId="12" builtinId="4"/>
    <cellStyle name="Explanatory Text" xfId="6" builtinId="53"/>
    <cellStyle name="Heading 1" xfId="2" builtinId="16" customBuiltin="1"/>
    <cellStyle name="Heading 2" xfId="3" builtinId="17" customBuiltin="1"/>
    <cellStyle name="Heading 3" xfId="8" builtinId="18"/>
    <cellStyle name="Heading 4" xfId="4" builtinId="19" customBuiltin="1"/>
    <cellStyle name="Hyperlink" xfId="7" builtinId="8"/>
    <cellStyle name="Normal" xfId="0" builtinId="0" customBuiltin="1"/>
    <cellStyle name="Note" xfId="5" builtinId="10"/>
    <cellStyle name="Percent" xfId="13" builtinId="5"/>
    <cellStyle name="Title" xfId="1" builtinId="15"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rgb="FFFF0000"/>
      </font>
    </dxf>
    <dxf>
      <font>
        <color theme="0"/>
      </font>
    </dxf>
    <dxf>
      <font>
        <color theme="0"/>
      </font>
    </dxf>
    <dxf>
      <font>
        <color theme="0" tint="-0.14996795556505021"/>
      </font>
    </dxf>
    <dxf>
      <font>
        <color theme="0"/>
      </font>
    </dxf>
    <dxf>
      <font>
        <color theme="0" tint="-0.14996795556505021"/>
      </font>
    </dxf>
  </dxfs>
  <tableStyles count="0" defaultTableStyle="TableStyleMedium2" defaultPivotStyle="PivotStyleLight16"/>
  <colors>
    <mruColors>
      <color rgb="FF0F5564"/>
      <color rgb="FFE6E1E1"/>
      <color rgb="FF00825A"/>
      <color rgb="FFE9F0F1"/>
      <color rgb="FF007D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dashboard'!$B$6</c:f>
              <c:strCache>
                <c:ptCount val="1"/>
                <c:pt idx="0">
                  <c:v>Revenues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'Project dashboard'!$D$6:$M$6</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678-4CC2-8582-29610B01DDCD}"/>
            </c:ext>
          </c:extLst>
        </c:ser>
        <c:ser>
          <c:idx val="1"/>
          <c:order val="1"/>
          <c:tx>
            <c:strRef>
              <c:f>'Project dashboard'!$B$7</c:f>
              <c:strCache>
                <c:ptCount val="1"/>
                <c:pt idx="0">
                  <c:v>Expenses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'Project dashboard'!$D$7:$M$7</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678-4CC2-8582-29610B01DDCD}"/>
            </c:ext>
          </c:extLst>
        </c:ser>
        <c:ser>
          <c:idx val="2"/>
          <c:order val="2"/>
          <c:tx>
            <c:v>Annual financial position</c:v>
          </c:tx>
          <c:spPr>
            <a:ln w="28575" cap="rnd">
              <a:solidFill>
                <a:srgbClr val="92D050"/>
              </a:solidFill>
              <a:round/>
            </a:ln>
            <a:effectLst/>
          </c:spPr>
          <c:marker>
            <c:symbol val="circle"/>
            <c:size val="5"/>
            <c:spPr>
              <a:solidFill>
                <a:srgbClr val="92D050"/>
              </a:solidFill>
              <a:ln w="9525">
                <a:solidFill>
                  <a:srgbClr val="92D050"/>
                </a:solidFill>
              </a:ln>
              <a:effectLst/>
            </c:spPr>
          </c:marker>
          <c:val>
            <c:numRef>
              <c:f>'Project dashboard'!$D$10:$M$10</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678-4CC2-8582-29610B01DDCD}"/>
            </c:ext>
          </c:extLst>
        </c:ser>
        <c:dLbls>
          <c:showLegendKey val="0"/>
          <c:showVal val="0"/>
          <c:showCatName val="0"/>
          <c:showSerName val="0"/>
          <c:showPercent val="0"/>
          <c:showBubbleSize val="0"/>
        </c:dLbls>
        <c:marker val="1"/>
        <c:smooth val="0"/>
        <c:axId val="613809567"/>
        <c:axId val="613810527"/>
      </c:lineChart>
      <c:catAx>
        <c:axId val="613809567"/>
        <c:scaling>
          <c:orientation val="minMax"/>
        </c:scaling>
        <c:delete val="1"/>
        <c:axPos val="b"/>
        <c:majorTickMark val="none"/>
        <c:minorTickMark val="none"/>
        <c:tickLblPos val="nextTo"/>
        <c:crossAx val="613810527"/>
        <c:crosses val="autoZero"/>
        <c:auto val="1"/>
        <c:lblAlgn val="ctr"/>
        <c:lblOffset val="100"/>
        <c:noMultiLvlLbl val="0"/>
      </c:catAx>
      <c:valAx>
        <c:axId val="6138105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809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C8"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G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firstButton="1" fmlaLink="O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O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O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firstButton="1" fmlaLink="F3"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O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energy.vic.gov.au/grants/neighbourhood-batteries" TargetMode="External"/><Relationship Id="rId1" Type="http://schemas.openxmlformats.org/officeDocument/2006/relationships/hyperlink" Target="#'How to use this workbook'!A1"/></Relationships>
</file>

<file path=xl/drawings/_rels/drawing2.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Key project information'!A1"/><Relationship Id="rId7" Type="http://schemas.openxmlformats.org/officeDocument/2006/relationships/hyperlink" Target="#'Project dashboard'!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FOM battery'!A1"/><Relationship Id="rId5" Type="http://schemas.openxmlformats.org/officeDocument/2006/relationships/hyperlink" Target="#'BTM-AGG battery'!A1"/><Relationship Id="rId4" Type="http://schemas.openxmlformats.org/officeDocument/2006/relationships/hyperlink" Target="#'BTM-NM battery'!A1"/></Relationships>
</file>

<file path=xl/drawings/_rels/drawing3.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How to use this workbook'!A1"/><Relationship Id="rId7" Type="http://schemas.openxmlformats.org/officeDocument/2006/relationships/hyperlink" Target="#'Project dashboard'!A1"/><Relationship Id="rId2" Type="http://schemas.openxmlformats.org/officeDocument/2006/relationships/hyperlink" Target="#Introduction!A1"/><Relationship Id="rId1" Type="http://schemas.openxmlformats.org/officeDocument/2006/relationships/hyperlink" Target="#'FOM battery'!A1"/><Relationship Id="rId6" Type="http://schemas.openxmlformats.org/officeDocument/2006/relationships/hyperlink" Target="#'BTM-AGG battery'!A1"/><Relationship Id="rId5" Type="http://schemas.openxmlformats.org/officeDocument/2006/relationships/hyperlink" Target="#'BTM-NM battery'!A1"/><Relationship Id="rId4" Type="http://schemas.openxmlformats.org/officeDocument/2006/relationships/hyperlink" Target="#'Key project information'!A1"/></Relationships>
</file>

<file path=xl/drawings/_rels/drawing4.xml.rels><?xml version="1.0" encoding="UTF-8" standalone="yes"?>
<Relationships xmlns="http://schemas.openxmlformats.org/package/2006/relationships"><Relationship Id="rId8" Type="http://schemas.openxmlformats.org/officeDocument/2006/relationships/hyperlink" Target="#'Project dashboard'!A1"/><Relationship Id="rId3" Type="http://schemas.openxmlformats.org/officeDocument/2006/relationships/hyperlink" Target="#'How to use this workbook'!A1"/><Relationship Id="rId7" Type="http://schemas.openxmlformats.org/officeDocument/2006/relationships/hyperlink" Target="#'FOM battery'!A1"/><Relationship Id="rId2" Type="http://schemas.openxmlformats.org/officeDocument/2006/relationships/hyperlink" Target="#Introduction!A1"/><Relationship Id="rId1" Type="http://schemas.openxmlformats.org/officeDocument/2006/relationships/hyperlink" Target="#'Community benefits'!A1"/><Relationship Id="rId6" Type="http://schemas.openxmlformats.org/officeDocument/2006/relationships/hyperlink" Target="#'BTM-AGG battery'!A1"/><Relationship Id="rId5" Type="http://schemas.openxmlformats.org/officeDocument/2006/relationships/hyperlink" Target="#'BTM-NM battery'!A1"/><Relationship Id="rId4" Type="http://schemas.openxmlformats.org/officeDocument/2006/relationships/hyperlink" Target="#'Key project information'!A1"/></Relationships>
</file>

<file path=xl/drawings/_rels/drawing5.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Key project information'!A1"/><Relationship Id="rId7" Type="http://schemas.openxmlformats.org/officeDocument/2006/relationships/hyperlink" Target="#'Project dashboard'!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FOM battery'!A1"/><Relationship Id="rId5" Type="http://schemas.openxmlformats.org/officeDocument/2006/relationships/hyperlink" Target="#'BTM-AGG battery'!A1"/><Relationship Id="rId4" Type="http://schemas.openxmlformats.org/officeDocument/2006/relationships/hyperlink" Target="#'BTM-NM battery'!A1"/></Relationships>
</file>

<file path=xl/drawings/_rels/drawing6.xml.rels><?xml version="1.0" encoding="UTF-8" standalone="yes"?>
<Relationships xmlns="http://schemas.openxmlformats.org/package/2006/relationships"><Relationship Id="rId8" Type="http://schemas.openxmlformats.org/officeDocument/2006/relationships/hyperlink" Target="#'Project dashboard'!A1"/><Relationship Id="rId3" Type="http://schemas.openxmlformats.org/officeDocument/2006/relationships/hyperlink" Target="#'How to use this workbook'!A1"/><Relationship Id="rId7" Type="http://schemas.openxmlformats.org/officeDocument/2006/relationships/hyperlink" Target="#'FOM battery'!A1"/><Relationship Id="rId2" Type="http://schemas.openxmlformats.org/officeDocument/2006/relationships/hyperlink" Target="#Introduction!A1"/><Relationship Id="rId1" Type="http://schemas.openxmlformats.org/officeDocument/2006/relationships/hyperlink" Target="#'Community benefits'!A1"/><Relationship Id="rId6" Type="http://schemas.openxmlformats.org/officeDocument/2006/relationships/hyperlink" Target="#'BTM-AGG battery'!A1"/><Relationship Id="rId5" Type="http://schemas.openxmlformats.org/officeDocument/2006/relationships/hyperlink" Target="#'BTM-NM battery'!A1"/><Relationship Id="rId4" Type="http://schemas.openxmlformats.org/officeDocument/2006/relationships/hyperlink" Target="#'Key project information'!A1"/></Relationships>
</file>

<file path=xl/drawings/_rels/drawing7.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How to use this workbook'!A1"/><Relationship Id="rId7" Type="http://schemas.openxmlformats.org/officeDocument/2006/relationships/hyperlink" Target="#'FOM battery'!A1"/><Relationship Id="rId2" Type="http://schemas.openxmlformats.org/officeDocument/2006/relationships/hyperlink" Target="#Introduction!A1"/><Relationship Id="rId1" Type="http://schemas.openxmlformats.org/officeDocument/2006/relationships/hyperlink" Target="#'Project dashboard'!A1"/><Relationship Id="rId6" Type="http://schemas.openxmlformats.org/officeDocument/2006/relationships/hyperlink" Target="#'BTM-AGG battery'!A1"/><Relationship Id="rId5" Type="http://schemas.openxmlformats.org/officeDocument/2006/relationships/hyperlink" Target="#'BTM-NM battery'!A1"/><Relationship Id="rId4" Type="http://schemas.openxmlformats.org/officeDocument/2006/relationships/hyperlink" Target="#'Key project information'!A1"/></Relationships>
</file>

<file path=xl/drawings/_rels/drawing8.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Key project information'!A1"/><Relationship Id="rId7" Type="http://schemas.openxmlformats.org/officeDocument/2006/relationships/hyperlink" Target="#'Project dashboard'!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FOM battery'!A1"/><Relationship Id="rId5" Type="http://schemas.openxmlformats.org/officeDocument/2006/relationships/hyperlink" Target="#'BTM-AGG battery'!A1"/><Relationship Id="rId4" Type="http://schemas.openxmlformats.org/officeDocument/2006/relationships/hyperlink" Target="#'BTM-NM battery'!A1"/><Relationship Id="rId9"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Key project information'!A1"/><Relationship Id="rId7" Type="http://schemas.openxmlformats.org/officeDocument/2006/relationships/hyperlink" Target="#'Project dashboard'!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FOM battery'!A1"/><Relationship Id="rId5" Type="http://schemas.openxmlformats.org/officeDocument/2006/relationships/hyperlink" Target="#'BTM-AGG battery'!A1"/><Relationship Id="rId4" Type="http://schemas.openxmlformats.org/officeDocument/2006/relationships/hyperlink" Target="#'BTM-NM battery'!A1"/></Relationships>
</file>

<file path=xl/drawings/drawing1.xml><?xml version="1.0" encoding="utf-8"?>
<xdr:wsDr xmlns:xdr="http://schemas.openxmlformats.org/drawingml/2006/spreadsheetDrawing" xmlns:a="http://schemas.openxmlformats.org/drawingml/2006/main">
  <xdr:twoCellAnchor>
    <xdr:from>
      <xdr:col>1</xdr:col>
      <xdr:colOff>10160</xdr:colOff>
      <xdr:row>18</xdr:row>
      <xdr:rowOff>92710</xdr:rowOff>
    </xdr:from>
    <xdr:to>
      <xdr:col>2</xdr:col>
      <xdr:colOff>33020</xdr:colOff>
      <xdr:row>20</xdr:row>
      <xdr:rowOff>11430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778000" y="7613650"/>
          <a:ext cx="6530340" cy="254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Continue</a:t>
          </a:r>
          <a:r>
            <a:rPr lang="en-GB" sz="1200" b="1" baseline="0">
              <a:solidFill>
                <a:schemeClr val="bg1"/>
              </a:solidFill>
            </a:rPr>
            <a:t> to instructions on how to use the workbook</a:t>
          </a:r>
          <a:endParaRPr lang="en-GB" sz="1200" b="1">
            <a:solidFill>
              <a:schemeClr val="bg1"/>
            </a:solidFill>
          </a:endParaRPr>
        </a:p>
      </xdr:txBody>
    </xdr:sp>
    <xdr:clientData/>
  </xdr:twoCellAnchor>
  <xdr:twoCellAnchor>
    <xdr:from>
      <xdr:col>1</xdr:col>
      <xdr:colOff>1097280</xdr:colOff>
      <xdr:row>10</xdr:row>
      <xdr:rowOff>15240</xdr:rowOff>
    </xdr:from>
    <xdr:to>
      <xdr:col>1</xdr:col>
      <xdr:colOff>5212080</xdr:colOff>
      <xdr:row>11</xdr:row>
      <xdr:rowOff>129540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2865120" y="4046220"/>
          <a:ext cx="4114800" cy="281940"/>
        </a:xfrm>
        <a:prstGeom prst="rect">
          <a:avLst/>
        </a:prstGeom>
        <a:solidFill>
          <a:srgbClr val="E6E1E1"/>
        </a:solidFill>
        <a:ln w="952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rgbClr val="0F5564"/>
              </a:solidFill>
            </a:rPr>
            <a:t>More detail on this program can be found on DEECA’s website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4</xdr:row>
      <xdr:rowOff>0</xdr:rowOff>
    </xdr:from>
    <xdr:to>
      <xdr:col>0</xdr:col>
      <xdr:colOff>1505160</xdr:colOff>
      <xdr:row>4</xdr:row>
      <xdr:rowOff>432000</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137160" y="10896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137160</xdr:colOff>
      <xdr:row>4</xdr:row>
      <xdr:rowOff>490946</xdr:rowOff>
    </xdr:from>
    <xdr:to>
      <xdr:col>0</xdr:col>
      <xdr:colOff>1505160</xdr:colOff>
      <xdr:row>4</xdr:row>
      <xdr:rowOff>922946</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100-00000A000000}"/>
            </a:ext>
          </a:extLst>
        </xdr:cNvPr>
        <xdr:cNvSpPr txBox="1"/>
      </xdr:nvSpPr>
      <xdr:spPr>
        <a:xfrm>
          <a:off x="137160" y="1580606"/>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How</a:t>
          </a:r>
          <a:r>
            <a:rPr lang="en-GB" sz="1100" b="1" baseline="0">
              <a:solidFill>
                <a:srgbClr val="0F5564"/>
              </a:solidFill>
            </a:rPr>
            <a:t> to use this workbook</a:t>
          </a:r>
          <a:endParaRPr lang="en-GB" sz="1100" b="1">
            <a:solidFill>
              <a:srgbClr val="0F5564"/>
            </a:solidFill>
          </a:endParaRPr>
        </a:p>
      </xdr:txBody>
    </xdr:sp>
    <xdr:clientData/>
  </xdr:twoCellAnchor>
  <xdr:twoCellAnchor>
    <xdr:from>
      <xdr:col>1</xdr:col>
      <xdr:colOff>0</xdr:colOff>
      <xdr:row>18</xdr:row>
      <xdr:rowOff>0</xdr:rowOff>
    </xdr:from>
    <xdr:to>
      <xdr:col>2</xdr:col>
      <xdr:colOff>7620</xdr:colOff>
      <xdr:row>20</xdr:row>
      <xdr:rowOff>24720</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100-00000D000000}"/>
            </a:ext>
          </a:extLst>
        </xdr:cNvPr>
        <xdr:cNvSpPr txBox="1"/>
      </xdr:nvSpPr>
      <xdr:spPr>
        <a:xfrm>
          <a:off x="1767840" y="6522720"/>
          <a:ext cx="5737860" cy="360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rPr>
            <a:t>Commence using</a:t>
          </a:r>
          <a:r>
            <a:rPr lang="en-GB" sz="1400" b="1" baseline="0">
              <a:solidFill>
                <a:schemeClr val="bg1"/>
              </a:solidFill>
            </a:rPr>
            <a:t> the workbook</a:t>
          </a:r>
          <a:endParaRPr lang="en-GB" sz="1400" b="1">
            <a:solidFill>
              <a:schemeClr val="bg1"/>
            </a:solidFill>
          </a:endParaRPr>
        </a:p>
      </xdr:txBody>
    </xdr:sp>
    <xdr:clientData/>
  </xdr:twoCellAnchor>
  <xdr:twoCellAnchor>
    <xdr:from>
      <xdr:col>0</xdr:col>
      <xdr:colOff>137160</xdr:colOff>
      <xdr:row>4</xdr:row>
      <xdr:rowOff>981892</xdr:rowOff>
    </xdr:from>
    <xdr:to>
      <xdr:col>0</xdr:col>
      <xdr:colOff>1505160</xdr:colOff>
      <xdr:row>5</xdr:row>
      <xdr:rowOff>324232</xdr:rowOff>
    </xdr:to>
    <xdr:sp macro="" textlink="">
      <xdr:nvSpPr>
        <xdr:cNvPr id="2" name="TextBox 1">
          <a:hlinkClick xmlns:r="http://schemas.openxmlformats.org/officeDocument/2006/relationships" r:id="rId3"/>
          <a:extLst>
            <a:ext uri="{FF2B5EF4-FFF2-40B4-BE49-F238E27FC236}">
              <a16:creationId xmlns:a16="http://schemas.microsoft.com/office/drawing/2014/main" id="{00000000-0008-0000-0100-000002000000}"/>
            </a:ext>
          </a:extLst>
        </xdr:cNvPr>
        <xdr:cNvSpPr txBox="1"/>
      </xdr:nvSpPr>
      <xdr:spPr>
        <a:xfrm>
          <a:off x="137160" y="2071552"/>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137160</xdr:colOff>
      <xdr:row>5</xdr:row>
      <xdr:rowOff>383178</xdr:rowOff>
    </xdr:from>
    <xdr:to>
      <xdr:col>0</xdr:col>
      <xdr:colOff>1505160</xdr:colOff>
      <xdr:row>7</xdr:row>
      <xdr:rowOff>121758</xdr:rowOff>
    </xdr:to>
    <xdr:sp macro="" textlink="">
      <xdr:nvSpPr>
        <xdr:cNvPr id="3" name="TextBox 2">
          <a:hlinkClick xmlns:r="http://schemas.openxmlformats.org/officeDocument/2006/relationships" r:id="rId4"/>
          <a:extLst>
            <a:ext uri="{FF2B5EF4-FFF2-40B4-BE49-F238E27FC236}">
              <a16:creationId xmlns:a16="http://schemas.microsoft.com/office/drawing/2014/main" id="{00000000-0008-0000-0100-000003000000}"/>
            </a:ext>
          </a:extLst>
        </xdr:cNvPr>
        <xdr:cNvSpPr txBox="1"/>
      </xdr:nvSpPr>
      <xdr:spPr>
        <a:xfrm>
          <a:off x="137160" y="256249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137160</xdr:colOff>
      <xdr:row>7</xdr:row>
      <xdr:rowOff>180704</xdr:rowOff>
    </xdr:from>
    <xdr:to>
      <xdr:col>0</xdr:col>
      <xdr:colOff>1505160</xdr:colOff>
      <xdr:row>8</xdr:row>
      <xdr:rowOff>399344</xdr:rowOff>
    </xdr:to>
    <xdr:sp macro="" textlink="">
      <xdr:nvSpPr>
        <xdr:cNvPr id="4" name="TextBox 3">
          <a:hlinkClick xmlns:r="http://schemas.openxmlformats.org/officeDocument/2006/relationships" r:id="rId5"/>
          <a:extLst>
            <a:ext uri="{FF2B5EF4-FFF2-40B4-BE49-F238E27FC236}">
              <a16:creationId xmlns:a16="http://schemas.microsoft.com/office/drawing/2014/main" id="{00000000-0008-0000-0100-000004000000}"/>
            </a:ext>
          </a:extLst>
        </xdr:cNvPr>
        <xdr:cNvSpPr txBox="1"/>
      </xdr:nvSpPr>
      <xdr:spPr>
        <a:xfrm>
          <a:off x="137160" y="305344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137160</xdr:colOff>
      <xdr:row>8</xdr:row>
      <xdr:rowOff>458290</xdr:rowOff>
    </xdr:from>
    <xdr:to>
      <xdr:col>0</xdr:col>
      <xdr:colOff>1505160</xdr:colOff>
      <xdr:row>10</xdr:row>
      <xdr:rowOff>204490</xdr:rowOff>
    </xdr:to>
    <xdr:sp macro="" textlink="">
      <xdr:nvSpPr>
        <xdr:cNvPr id="12" name="TextBox 11">
          <a:hlinkClick xmlns:r="http://schemas.openxmlformats.org/officeDocument/2006/relationships" r:id="rId6"/>
          <a:extLst>
            <a:ext uri="{FF2B5EF4-FFF2-40B4-BE49-F238E27FC236}">
              <a16:creationId xmlns:a16="http://schemas.microsoft.com/office/drawing/2014/main" id="{00000000-0008-0000-0100-00000C000000}"/>
            </a:ext>
          </a:extLst>
        </xdr:cNvPr>
        <xdr:cNvSpPr txBox="1"/>
      </xdr:nvSpPr>
      <xdr:spPr>
        <a:xfrm>
          <a:off x="137160" y="354439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137160</xdr:colOff>
      <xdr:row>11</xdr:row>
      <xdr:rowOff>541020</xdr:rowOff>
    </xdr:from>
    <xdr:to>
      <xdr:col>0</xdr:col>
      <xdr:colOff>1505160</xdr:colOff>
      <xdr:row>12</xdr:row>
      <xdr:rowOff>378660</xdr:rowOff>
    </xdr:to>
    <xdr:sp macro="" textlink="">
      <xdr:nvSpPr>
        <xdr:cNvPr id="14" name="TextBox 13">
          <a:hlinkClick xmlns:r="http://schemas.openxmlformats.org/officeDocument/2006/relationships" r:id="rId7"/>
          <a:extLst>
            <a:ext uri="{FF2B5EF4-FFF2-40B4-BE49-F238E27FC236}">
              <a16:creationId xmlns:a16="http://schemas.microsoft.com/office/drawing/2014/main" id="{00000000-0008-0000-0100-00000E000000}"/>
            </a:ext>
          </a:extLst>
        </xdr:cNvPr>
        <xdr:cNvSpPr txBox="1"/>
      </xdr:nvSpPr>
      <xdr:spPr>
        <a:xfrm>
          <a:off x="137160" y="452628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mc:AlternateContent xmlns:mc="http://schemas.openxmlformats.org/markup-compatibility/2006">
    <mc:Choice xmlns:a14="http://schemas.microsoft.com/office/drawing/2010/main" Requires="a14">
      <xdr:twoCellAnchor editAs="oneCell">
        <xdr:from>
          <xdr:col>1</xdr:col>
          <xdr:colOff>4908550</xdr:colOff>
          <xdr:row>7</xdr:row>
          <xdr:rowOff>0</xdr:rowOff>
        </xdr:from>
        <xdr:to>
          <xdr:col>1</xdr:col>
          <xdr:colOff>5575300</xdr:colOff>
          <xdr:row>8</xdr:row>
          <xdr:rowOff>0</xdr:rowOff>
        </xdr:to>
        <xdr:sp macro="" textlink="">
          <xdr:nvSpPr>
            <xdr:cNvPr id="2053" name="Option Button 5" descr="Button to clear the information panel. "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Clear panel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3467100</xdr:colOff>
          <xdr:row>7</xdr:row>
          <xdr:rowOff>0</xdr:rowOff>
        </xdr:from>
        <xdr:to>
          <xdr:col>1</xdr:col>
          <xdr:colOff>4222750</xdr:colOff>
          <xdr:row>8</xdr:row>
          <xdr:rowOff>0</xdr:rowOff>
        </xdr:to>
        <xdr:sp macro="" textlink="">
          <xdr:nvSpPr>
            <xdr:cNvPr id="2056" name="Option Button 8" descr="Button to open information panel. When clicked, it displays the definition of a business case.  "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Definition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4146550</xdr:colOff>
          <xdr:row>7</xdr:row>
          <xdr:rowOff>0</xdr:rowOff>
        </xdr:from>
        <xdr:to>
          <xdr:col>1</xdr:col>
          <xdr:colOff>4889500</xdr:colOff>
          <xdr:row>8</xdr:row>
          <xdr:rowOff>0</xdr:rowOff>
        </xdr:to>
        <xdr:sp macro="" textlink="">
          <xdr:nvSpPr>
            <xdr:cNvPr id="2057" name="Option Button 9" descr="Button to open information panel. When clicked, it displays the information that a business case will include. "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Explanation</a:t>
              </a:r>
            </a:p>
          </xdr:txBody>
        </xdr:sp>
        <xdr:clientData/>
      </xdr:twoCellAnchor>
    </mc:Choice>
    <mc:Fallback/>
  </mc:AlternateContent>
  <xdr:twoCellAnchor>
    <xdr:from>
      <xdr:col>0</xdr:col>
      <xdr:colOff>137160</xdr:colOff>
      <xdr:row>11</xdr:row>
      <xdr:rowOff>50076</xdr:rowOff>
    </xdr:from>
    <xdr:to>
      <xdr:col>0</xdr:col>
      <xdr:colOff>1505160</xdr:colOff>
      <xdr:row>11</xdr:row>
      <xdr:rowOff>482076</xdr:rowOff>
    </xdr:to>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100-000006000000}"/>
            </a:ext>
          </a:extLst>
        </xdr:cNvPr>
        <xdr:cNvSpPr txBox="1"/>
      </xdr:nvSpPr>
      <xdr:spPr>
        <a:xfrm>
          <a:off x="137160" y="403533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1760220</xdr:colOff>
      <xdr:row>24</xdr:row>
      <xdr:rowOff>0</xdr:rowOff>
    </xdr:from>
    <xdr:to>
      <xdr:col>6</xdr:col>
      <xdr:colOff>0</xdr:colOff>
      <xdr:row>25</xdr:row>
      <xdr:rowOff>160020</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200-000009000000}"/>
            </a:ext>
          </a:extLst>
        </xdr:cNvPr>
        <xdr:cNvSpPr txBox="1"/>
      </xdr:nvSpPr>
      <xdr:spPr>
        <a:xfrm>
          <a:off x="1760220" y="5654040"/>
          <a:ext cx="5486400" cy="3276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baseline="0">
              <a:solidFill>
                <a:schemeClr val="bg1"/>
              </a:solidFill>
            </a:rPr>
            <a:t>Go to the front of meter worksheet (FOM battery)</a:t>
          </a:r>
          <a:endParaRPr lang="en-GB" sz="1200" b="1">
            <a:solidFill>
              <a:schemeClr val="bg1"/>
            </a:solidFill>
          </a:endParaRPr>
        </a:p>
      </xdr:txBody>
    </xdr:sp>
    <xdr:clientData/>
  </xdr:twoCellAnchor>
  <xdr:oneCellAnchor>
    <xdr:from>
      <xdr:col>0</xdr:col>
      <xdr:colOff>1272540</xdr:colOff>
      <xdr:row>5</xdr:row>
      <xdr:rowOff>0</xdr:rowOff>
    </xdr:from>
    <xdr:ext cx="184731" cy="264560"/>
    <xdr:sp macro="" textlink="">
      <xdr:nvSpPr>
        <xdr:cNvPr id="10" name="TextBox 9">
          <a:extLst>
            <a:ext uri="{FF2B5EF4-FFF2-40B4-BE49-F238E27FC236}">
              <a16:creationId xmlns:a16="http://schemas.microsoft.com/office/drawing/2014/main" id="{00000000-0008-0000-0200-00000A000000}"/>
            </a:ext>
            <a:ext uri="{C183D7F6-B498-43B3-948B-1728B52AA6E4}">
              <adec:decorative xmlns:adec="http://schemas.microsoft.com/office/drawing/2017/decorative" val="1"/>
            </a:ext>
          </a:extLst>
        </xdr:cNvPr>
        <xdr:cNvSpPr txBox="1"/>
      </xdr:nvSpPr>
      <xdr:spPr>
        <a:xfrm>
          <a:off x="1272540" y="170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114300</xdr:colOff>
      <xdr:row>4</xdr:row>
      <xdr:rowOff>0</xdr:rowOff>
    </xdr:from>
    <xdr:to>
      <xdr:col>0</xdr:col>
      <xdr:colOff>1482300</xdr:colOff>
      <xdr:row>4</xdr:row>
      <xdr:rowOff>432000</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200-00000B000000}"/>
            </a:ext>
          </a:extLst>
        </xdr:cNvPr>
        <xdr:cNvSpPr txBox="1"/>
      </xdr:nvSpPr>
      <xdr:spPr>
        <a:xfrm>
          <a:off x="114300" y="10896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114300</xdr:colOff>
      <xdr:row>4</xdr:row>
      <xdr:rowOff>548640</xdr:rowOff>
    </xdr:from>
    <xdr:to>
      <xdr:col>0</xdr:col>
      <xdr:colOff>1482300</xdr:colOff>
      <xdr:row>5</xdr:row>
      <xdr:rowOff>96720</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200-00000C000000}"/>
            </a:ext>
          </a:extLst>
        </xdr:cNvPr>
        <xdr:cNvSpPr txBox="1"/>
      </xdr:nvSpPr>
      <xdr:spPr>
        <a:xfrm>
          <a:off x="114300" y="163830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114300</xdr:colOff>
      <xdr:row>5</xdr:row>
      <xdr:rowOff>213360</xdr:rowOff>
    </xdr:from>
    <xdr:to>
      <xdr:col>0</xdr:col>
      <xdr:colOff>1482300</xdr:colOff>
      <xdr:row>7</xdr:row>
      <xdr:rowOff>142440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00000000-0008-0000-0200-00000D000000}"/>
            </a:ext>
          </a:extLst>
        </xdr:cNvPr>
        <xdr:cNvSpPr txBox="1"/>
      </xdr:nvSpPr>
      <xdr:spPr>
        <a:xfrm>
          <a:off x="114300" y="218694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Key project information</a:t>
          </a:r>
        </a:p>
      </xdr:txBody>
    </xdr:sp>
    <xdr:clientData/>
  </xdr:twoCellAnchor>
  <xdr:twoCellAnchor>
    <xdr:from>
      <xdr:col>0</xdr:col>
      <xdr:colOff>114300</xdr:colOff>
      <xdr:row>8</xdr:row>
      <xdr:rowOff>7620</xdr:rowOff>
    </xdr:from>
    <xdr:to>
      <xdr:col>0</xdr:col>
      <xdr:colOff>1482300</xdr:colOff>
      <xdr:row>9</xdr:row>
      <xdr:rowOff>188160</xdr:rowOff>
    </xdr:to>
    <xdr:sp macro="" textlink="">
      <xdr:nvSpPr>
        <xdr:cNvPr id="14" name="TextBox 13">
          <a:hlinkClick xmlns:r="http://schemas.openxmlformats.org/officeDocument/2006/relationships" r:id="rId5"/>
          <a:extLst>
            <a:ext uri="{FF2B5EF4-FFF2-40B4-BE49-F238E27FC236}">
              <a16:creationId xmlns:a16="http://schemas.microsoft.com/office/drawing/2014/main" id="{00000000-0008-0000-0200-00000E000000}"/>
            </a:ext>
          </a:extLst>
        </xdr:cNvPr>
        <xdr:cNvSpPr txBox="1"/>
      </xdr:nvSpPr>
      <xdr:spPr>
        <a:xfrm>
          <a:off x="114300" y="273558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114300</xdr:colOff>
      <xdr:row>10</xdr:row>
      <xdr:rowOff>53340</xdr:rowOff>
    </xdr:from>
    <xdr:to>
      <xdr:col>0</xdr:col>
      <xdr:colOff>1482300</xdr:colOff>
      <xdr:row>11</xdr:row>
      <xdr:rowOff>233880</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200-00000F000000}"/>
            </a:ext>
          </a:extLst>
        </xdr:cNvPr>
        <xdr:cNvSpPr txBox="1"/>
      </xdr:nvSpPr>
      <xdr:spPr>
        <a:xfrm>
          <a:off x="114300" y="32842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114300</xdr:colOff>
      <xdr:row>12</xdr:row>
      <xdr:rowOff>99060</xdr:rowOff>
    </xdr:from>
    <xdr:to>
      <xdr:col>0</xdr:col>
      <xdr:colOff>1482300</xdr:colOff>
      <xdr:row>15</xdr:row>
      <xdr:rowOff>5280</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0000000-0008-0000-0200-000010000000}"/>
            </a:ext>
          </a:extLst>
        </xdr:cNvPr>
        <xdr:cNvSpPr txBox="1"/>
      </xdr:nvSpPr>
      <xdr:spPr>
        <a:xfrm>
          <a:off x="114300" y="38328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114300</xdr:colOff>
      <xdr:row>18</xdr:row>
      <xdr:rowOff>152400</xdr:rowOff>
    </xdr:from>
    <xdr:to>
      <xdr:col>0</xdr:col>
      <xdr:colOff>1482300</xdr:colOff>
      <xdr:row>21</xdr:row>
      <xdr:rowOff>81480</xdr:rowOff>
    </xdr:to>
    <xdr:sp macro="" textlink="">
      <xdr:nvSpPr>
        <xdr:cNvPr id="17" name="TextBox 16">
          <a:hlinkClick xmlns:r="http://schemas.openxmlformats.org/officeDocument/2006/relationships" r:id="rId7"/>
          <a:extLst>
            <a:ext uri="{FF2B5EF4-FFF2-40B4-BE49-F238E27FC236}">
              <a16:creationId xmlns:a16="http://schemas.microsoft.com/office/drawing/2014/main" id="{00000000-0008-0000-0200-000011000000}"/>
            </a:ext>
          </a:extLst>
        </xdr:cNvPr>
        <xdr:cNvSpPr txBox="1"/>
      </xdr:nvSpPr>
      <xdr:spPr>
        <a:xfrm>
          <a:off x="114300" y="49301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3</xdr:row>
          <xdr:rowOff>12700</xdr:rowOff>
        </xdr:from>
        <xdr:to>
          <xdr:col>6</xdr:col>
          <xdr:colOff>279400</xdr:colOff>
          <xdr:row>4</xdr:row>
          <xdr:rowOff>12700</xdr:rowOff>
        </xdr:to>
        <xdr:sp macro="" textlink="">
          <xdr:nvSpPr>
            <xdr:cNvPr id="3077" name="Option Button 5" descr="Button to clear selections. "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xdr:row>
          <xdr:rowOff>50800</xdr:rowOff>
        </xdr:from>
        <xdr:to>
          <xdr:col>6</xdr:col>
          <xdr:colOff>304800</xdr:colOff>
          <xdr:row>8</xdr:row>
          <xdr:rowOff>12700</xdr:rowOff>
        </xdr:to>
        <xdr:sp macro="" textlink="">
          <xdr:nvSpPr>
            <xdr:cNvPr id="3079" name="Option Button 7" descr="Button to open information panel. When clicked, it displays information on what a front of meter battery and a behind the meter battery is. "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12700</xdr:rowOff>
        </xdr:from>
        <xdr:to>
          <xdr:col>6</xdr:col>
          <xdr:colOff>279400</xdr:colOff>
          <xdr:row>8</xdr:row>
          <xdr:rowOff>228600</xdr:rowOff>
        </xdr:to>
        <xdr:sp macro="" textlink="">
          <xdr:nvSpPr>
            <xdr:cNvPr id="3080" name="Option Button 8" descr="Button to open information panel. When clicked, it displays information on what it means for a battery to be contracted for use by an aggregator or retailer."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12700</xdr:rowOff>
        </xdr:from>
        <xdr:to>
          <xdr:col>6</xdr:col>
          <xdr:colOff>279400</xdr:colOff>
          <xdr:row>9</xdr:row>
          <xdr:rowOff>228600</xdr:rowOff>
        </xdr:to>
        <xdr:sp macro="" textlink="">
          <xdr:nvSpPr>
            <xdr:cNvPr id="3081" name="Option Button 9" descr="Button to open information panel. When clicked, it displays background information about a battery registered in the NEM. "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12700</xdr:rowOff>
        </xdr:from>
        <xdr:to>
          <xdr:col>6</xdr:col>
          <xdr:colOff>279400</xdr:colOff>
          <xdr:row>10</xdr:row>
          <xdr:rowOff>228600</xdr:rowOff>
        </xdr:to>
        <xdr:sp macro="" textlink="">
          <xdr:nvSpPr>
            <xdr:cNvPr id="3082" name="Option Button 10" descr="Button to open information panel. When clicked, it displays background information about if the battery will be contracted to support the network. "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31750</xdr:rowOff>
        </xdr:from>
        <xdr:to>
          <xdr:col>6</xdr:col>
          <xdr:colOff>279400</xdr:colOff>
          <xdr:row>11</xdr:row>
          <xdr:rowOff>241300</xdr:rowOff>
        </xdr:to>
        <xdr:sp macro="" textlink="">
          <xdr:nvSpPr>
            <xdr:cNvPr id="3083" name="Option Button 11" descr="Button to open information panel. When clicked, it displays  information about whether a battery will or will not provide ancillary services. "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1760220</xdr:colOff>
      <xdr:row>19</xdr:row>
      <xdr:rowOff>0</xdr:rowOff>
    </xdr:from>
    <xdr:to>
      <xdr:col>6</xdr:col>
      <xdr:colOff>0</xdr:colOff>
      <xdr:row>20</xdr:row>
      <xdr:rowOff>160020</xdr:rowOff>
    </xdr:to>
    <xdr:sp macro="" textlink="">
      <xdr:nvSpPr>
        <xdr:cNvPr id="18" name="TextBox 17">
          <a:hlinkClick xmlns:r="http://schemas.openxmlformats.org/officeDocument/2006/relationships" r:id="rId5"/>
          <a:extLst>
            <a:ext uri="{FF2B5EF4-FFF2-40B4-BE49-F238E27FC236}">
              <a16:creationId xmlns:a16="http://schemas.microsoft.com/office/drawing/2014/main" id="{00000000-0008-0000-0200-000012000000}"/>
            </a:ext>
          </a:extLst>
        </xdr:cNvPr>
        <xdr:cNvSpPr txBox="1"/>
      </xdr:nvSpPr>
      <xdr:spPr>
        <a:xfrm>
          <a:off x="1760220" y="4815840"/>
          <a:ext cx="5486400" cy="3276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the behind the meter, without aggregation, sheet (BTM-NM)</a:t>
          </a:r>
          <a:endParaRPr lang="en-GB" sz="1200" b="1">
            <a:solidFill>
              <a:schemeClr val="bg1"/>
            </a:solidFill>
          </a:endParaRPr>
        </a:p>
      </xdr:txBody>
    </xdr:sp>
    <xdr:clientData/>
  </xdr:twoCellAnchor>
  <xdr:twoCellAnchor>
    <xdr:from>
      <xdr:col>0</xdr:col>
      <xdr:colOff>1760220</xdr:colOff>
      <xdr:row>21</xdr:row>
      <xdr:rowOff>83820</xdr:rowOff>
    </xdr:from>
    <xdr:to>
      <xdr:col>6</xdr:col>
      <xdr:colOff>0</xdr:colOff>
      <xdr:row>23</xdr:row>
      <xdr:rowOff>76200</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00000000-0008-0000-0200-00001A000000}"/>
            </a:ext>
          </a:extLst>
        </xdr:cNvPr>
        <xdr:cNvSpPr txBox="1"/>
      </xdr:nvSpPr>
      <xdr:spPr>
        <a:xfrm>
          <a:off x="1760220" y="5234940"/>
          <a:ext cx="5486400" cy="3276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the behind the meter, with aggregation, sheet (BTM-AGG)</a:t>
          </a:r>
          <a:endParaRPr lang="en-GB" sz="12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31750</xdr:colOff>
          <xdr:row>5</xdr:row>
          <xdr:rowOff>0</xdr:rowOff>
        </xdr:from>
        <xdr:to>
          <xdr:col>6</xdr:col>
          <xdr:colOff>279400</xdr:colOff>
          <xdr:row>5</xdr:row>
          <xdr:rowOff>222250</xdr:rowOff>
        </xdr:to>
        <xdr:sp macro="" textlink="">
          <xdr:nvSpPr>
            <xdr:cNvPr id="3085" name="Option Button 13" descr="Button to open information panel. When clicked, it displays background information about battery benefits relevant to the 100NB initiative. "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114300</xdr:colOff>
      <xdr:row>15</xdr:row>
      <xdr:rowOff>121920</xdr:rowOff>
    </xdr:from>
    <xdr:to>
      <xdr:col>0</xdr:col>
      <xdr:colOff>1482300</xdr:colOff>
      <xdr:row>18</xdr:row>
      <xdr:rowOff>35760</xdr:rowOff>
    </xdr:to>
    <xdr:sp macro="" textlink="">
      <xdr:nvSpPr>
        <xdr:cNvPr id="2" name="TextBox 1">
          <a:hlinkClick xmlns:r="http://schemas.openxmlformats.org/officeDocument/2006/relationships" r:id="rId8"/>
          <a:extLst>
            <a:ext uri="{FF2B5EF4-FFF2-40B4-BE49-F238E27FC236}">
              <a16:creationId xmlns:a16="http://schemas.microsoft.com/office/drawing/2014/main" id="{00000000-0008-0000-0200-000002000000}"/>
            </a:ext>
          </a:extLst>
        </xdr:cNvPr>
        <xdr:cNvSpPr txBox="1"/>
      </xdr:nvSpPr>
      <xdr:spPr>
        <a:xfrm>
          <a:off x="114300" y="438150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31750</xdr:colOff>
          <xdr:row>12</xdr:row>
          <xdr:rowOff>31750</xdr:rowOff>
        </xdr:from>
        <xdr:to>
          <xdr:col>6</xdr:col>
          <xdr:colOff>279400</xdr:colOff>
          <xdr:row>12</xdr:row>
          <xdr:rowOff>241300</xdr:rowOff>
        </xdr:to>
        <xdr:sp macro="" textlink="">
          <xdr:nvSpPr>
            <xdr:cNvPr id="3089" name="Option Button 17" descr="Button to open information panel. When clicked, it displays background information about what a discount rate is, and its relevance to your 100NB application."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38100</xdr:colOff>
      <xdr:row>27</xdr:row>
      <xdr:rowOff>251460</xdr:rowOff>
    </xdr:from>
    <xdr:to>
      <xdr:col>14</xdr:col>
      <xdr:colOff>30480</xdr:colOff>
      <xdr:row>29</xdr:row>
      <xdr:rowOff>62820</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300-00000A000000}"/>
            </a:ext>
          </a:extLst>
        </xdr:cNvPr>
        <xdr:cNvSpPr txBox="1"/>
      </xdr:nvSpPr>
      <xdr:spPr>
        <a:xfrm>
          <a:off x="1851660" y="6972300"/>
          <a:ext cx="10424160" cy="360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Community benefits</a:t>
          </a:r>
          <a:endParaRPr lang="en-GB" sz="12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88900</xdr:colOff>
          <xdr:row>2</xdr:row>
          <xdr:rowOff>50800</xdr:rowOff>
        </xdr:from>
        <xdr:to>
          <xdr:col>14</xdr:col>
          <xdr:colOff>336550</xdr:colOff>
          <xdr:row>3</xdr:row>
          <xdr:rowOff>31750</xdr:rowOff>
        </xdr:to>
        <xdr:sp macro="" textlink="">
          <xdr:nvSpPr>
            <xdr:cNvPr id="5153" name="Option Button 33" descr="Button to open information panel. When clicked, it displays background information about the data table. This includes what information is to be considered for the first year of the battery (Y-1) and for the following years. "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5</xdr:row>
          <xdr:rowOff>0</xdr:rowOff>
        </xdr:from>
        <xdr:to>
          <xdr:col>14</xdr:col>
          <xdr:colOff>336550</xdr:colOff>
          <xdr:row>5</xdr:row>
          <xdr:rowOff>222250</xdr:rowOff>
        </xdr:to>
        <xdr:sp macro="" textlink="">
          <xdr:nvSpPr>
            <xdr:cNvPr id="5154" name="Option Button 34" descr="Button to open information panel. When clicked, it displays  information about the reduction in retail bills that the battery may provide. "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6</xdr:row>
          <xdr:rowOff>260350</xdr:rowOff>
        </xdr:from>
        <xdr:to>
          <xdr:col>14</xdr:col>
          <xdr:colOff>336550</xdr:colOff>
          <xdr:row>7</xdr:row>
          <xdr:rowOff>203200</xdr:rowOff>
        </xdr:to>
        <xdr:sp macro="" textlink="">
          <xdr:nvSpPr>
            <xdr:cNvPr id="5155" name="Option Button 35" descr="Button to open information panel. When clicked, it displays information on the capital cost of the battery. "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7</xdr:row>
          <xdr:rowOff>222250</xdr:rowOff>
        </xdr:from>
        <xdr:to>
          <xdr:col>14</xdr:col>
          <xdr:colOff>336550</xdr:colOff>
          <xdr:row>8</xdr:row>
          <xdr:rowOff>203200</xdr:rowOff>
        </xdr:to>
        <xdr:sp macro="" textlink="">
          <xdr:nvSpPr>
            <xdr:cNvPr id="5156" name="Option Button 36" descr="Button to open information panel. When clicked, it displays information on the cost to install the battery. "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8</xdr:row>
          <xdr:rowOff>222250</xdr:rowOff>
        </xdr:from>
        <xdr:to>
          <xdr:col>14</xdr:col>
          <xdr:colOff>336550</xdr:colOff>
          <xdr:row>9</xdr:row>
          <xdr:rowOff>222250</xdr:rowOff>
        </xdr:to>
        <xdr:sp macro="" textlink="">
          <xdr:nvSpPr>
            <xdr:cNvPr id="5157" name="Option Button 37" descr="Button to open information panel. When clicked, it displays information on the likely site costs for the battery installation. "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9</xdr:row>
          <xdr:rowOff>222250</xdr:rowOff>
        </xdr:from>
        <xdr:to>
          <xdr:col>14</xdr:col>
          <xdr:colOff>336550</xdr:colOff>
          <xdr:row>10</xdr:row>
          <xdr:rowOff>203200</xdr:rowOff>
        </xdr:to>
        <xdr:sp macro="" textlink="">
          <xdr:nvSpPr>
            <xdr:cNvPr id="5158" name="Option Button 38" descr="Button to open information panel. When clicked, it displays information on the expected  insurance costs of the battery intstallation. "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10</xdr:row>
          <xdr:rowOff>222250</xdr:rowOff>
        </xdr:from>
        <xdr:to>
          <xdr:col>14</xdr:col>
          <xdr:colOff>336550</xdr:colOff>
          <xdr:row>11</xdr:row>
          <xdr:rowOff>222250</xdr:rowOff>
        </xdr:to>
        <xdr:sp macro="" textlink="">
          <xdr:nvSpPr>
            <xdr:cNvPr id="5159" name="Option Button 39" descr="Button to open information panel. When clicked, it displays information on the expected costs of battery maintenance. "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11</xdr:row>
          <xdr:rowOff>222250</xdr:rowOff>
        </xdr:from>
        <xdr:to>
          <xdr:col>14</xdr:col>
          <xdr:colOff>336550</xdr:colOff>
          <xdr:row>12</xdr:row>
          <xdr:rowOff>222250</xdr:rowOff>
        </xdr:to>
        <xdr:sp macro="" textlink="">
          <xdr:nvSpPr>
            <xdr:cNvPr id="5160" name="Option Button 40" descr="Button to open information panel. When clicked, it displays information on the contingency cost to be considered over the project. "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12</xdr:row>
          <xdr:rowOff>228600</xdr:rowOff>
        </xdr:from>
        <xdr:to>
          <xdr:col>14</xdr:col>
          <xdr:colOff>336550</xdr:colOff>
          <xdr:row>13</xdr:row>
          <xdr:rowOff>222250</xdr:rowOff>
        </xdr:to>
        <xdr:sp macro="" textlink="">
          <xdr:nvSpPr>
            <xdr:cNvPr id="5161" name="Option Button 41" descr="Button to open information panel. When clicked, it displays information on the legal costs that will incur over the project. "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14</xdr:row>
          <xdr:rowOff>0</xdr:rowOff>
        </xdr:from>
        <xdr:to>
          <xdr:col>14</xdr:col>
          <xdr:colOff>336550</xdr:colOff>
          <xdr:row>14</xdr:row>
          <xdr:rowOff>222250</xdr:rowOff>
        </xdr:to>
        <xdr:sp macro="" textlink="">
          <xdr:nvSpPr>
            <xdr:cNvPr id="5162" name="Option Button 42" descr="Button to open information panel. When clicked, it displays information on the expected administration costs to occurr over the project. "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106680</xdr:colOff>
      <xdr:row>3</xdr:row>
      <xdr:rowOff>0</xdr:rowOff>
    </xdr:from>
    <xdr:to>
      <xdr:col>0</xdr:col>
      <xdr:colOff>1474680</xdr:colOff>
      <xdr:row>5</xdr:row>
      <xdr:rowOff>104340</xdr:rowOff>
    </xdr:to>
    <xdr:sp macro="" textlink="">
      <xdr:nvSpPr>
        <xdr:cNvPr id="25" name="TextBox 24">
          <a:hlinkClick xmlns:r="http://schemas.openxmlformats.org/officeDocument/2006/relationships" r:id="rId2"/>
          <a:extLst>
            <a:ext uri="{FF2B5EF4-FFF2-40B4-BE49-F238E27FC236}">
              <a16:creationId xmlns:a16="http://schemas.microsoft.com/office/drawing/2014/main" id="{00000000-0008-0000-0300-000019000000}"/>
            </a:ext>
          </a:extLst>
        </xdr:cNvPr>
        <xdr:cNvSpPr txBox="1"/>
      </xdr:nvSpPr>
      <xdr:spPr>
        <a:xfrm>
          <a:off x="106680" y="9296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106680</xdr:colOff>
      <xdr:row>5</xdr:row>
      <xdr:rowOff>167640</xdr:rowOff>
    </xdr:from>
    <xdr:to>
      <xdr:col>0</xdr:col>
      <xdr:colOff>1474680</xdr:colOff>
      <xdr:row>7</xdr:row>
      <xdr:rowOff>104340</xdr:rowOff>
    </xdr:to>
    <xdr:sp macro="" textlink="">
      <xdr:nvSpPr>
        <xdr:cNvPr id="26" name="TextBox 25">
          <a:hlinkClick xmlns:r="http://schemas.openxmlformats.org/officeDocument/2006/relationships" r:id="rId3"/>
          <a:extLst>
            <a:ext uri="{FF2B5EF4-FFF2-40B4-BE49-F238E27FC236}">
              <a16:creationId xmlns:a16="http://schemas.microsoft.com/office/drawing/2014/main" id="{00000000-0008-0000-0300-00001A000000}"/>
            </a:ext>
          </a:extLst>
        </xdr:cNvPr>
        <xdr:cNvSpPr txBox="1"/>
      </xdr:nvSpPr>
      <xdr:spPr>
        <a:xfrm>
          <a:off x="106680" y="14249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106680</xdr:colOff>
      <xdr:row>7</xdr:row>
      <xdr:rowOff>167640</xdr:rowOff>
    </xdr:from>
    <xdr:to>
      <xdr:col>0</xdr:col>
      <xdr:colOff>1474680</xdr:colOff>
      <xdr:row>9</xdr:row>
      <xdr:rowOff>142440</xdr:rowOff>
    </xdr:to>
    <xdr:sp macro="" textlink="">
      <xdr:nvSpPr>
        <xdr:cNvPr id="27" name="TextBox 26">
          <a:hlinkClick xmlns:r="http://schemas.openxmlformats.org/officeDocument/2006/relationships" r:id="rId4"/>
          <a:extLst>
            <a:ext uri="{FF2B5EF4-FFF2-40B4-BE49-F238E27FC236}">
              <a16:creationId xmlns:a16="http://schemas.microsoft.com/office/drawing/2014/main" id="{00000000-0008-0000-0300-00001B000000}"/>
            </a:ext>
          </a:extLst>
        </xdr:cNvPr>
        <xdr:cNvSpPr txBox="1"/>
      </xdr:nvSpPr>
      <xdr:spPr>
        <a:xfrm>
          <a:off x="106680" y="19202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106680</xdr:colOff>
      <xdr:row>9</xdr:row>
      <xdr:rowOff>205740</xdr:rowOff>
    </xdr:from>
    <xdr:to>
      <xdr:col>0</xdr:col>
      <xdr:colOff>1474680</xdr:colOff>
      <xdr:row>11</xdr:row>
      <xdr:rowOff>180540</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300-00001C000000}"/>
            </a:ext>
          </a:extLst>
        </xdr:cNvPr>
        <xdr:cNvSpPr txBox="1"/>
      </xdr:nvSpPr>
      <xdr:spPr>
        <a:xfrm>
          <a:off x="106680" y="241554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BtM</a:t>
          </a:r>
          <a:r>
            <a:rPr lang="en-GB" sz="1100" b="1" baseline="0">
              <a:solidFill>
                <a:srgbClr val="0F5564"/>
              </a:solidFill>
            </a:rPr>
            <a:t> battery site use only</a:t>
          </a:r>
          <a:endParaRPr lang="en-GB" sz="1100" b="1">
            <a:solidFill>
              <a:srgbClr val="0F5564"/>
            </a:solidFill>
          </a:endParaRPr>
        </a:p>
      </xdr:txBody>
    </xdr:sp>
    <xdr:clientData/>
  </xdr:twoCellAnchor>
  <xdr:twoCellAnchor>
    <xdr:from>
      <xdr:col>0</xdr:col>
      <xdr:colOff>106680</xdr:colOff>
      <xdr:row>12</xdr:row>
      <xdr:rowOff>15240</xdr:rowOff>
    </xdr:from>
    <xdr:to>
      <xdr:col>0</xdr:col>
      <xdr:colOff>1474680</xdr:colOff>
      <xdr:row>13</xdr:row>
      <xdr:rowOff>218640</xdr:rowOff>
    </xdr:to>
    <xdr:sp macro="" textlink="">
      <xdr:nvSpPr>
        <xdr:cNvPr id="29" name="TextBox 28">
          <a:hlinkClick xmlns:r="http://schemas.openxmlformats.org/officeDocument/2006/relationships" r:id="rId6"/>
          <a:extLst>
            <a:ext uri="{FF2B5EF4-FFF2-40B4-BE49-F238E27FC236}">
              <a16:creationId xmlns:a16="http://schemas.microsoft.com/office/drawing/2014/main" id="{00000000-0008-0000-0300-00001D000000}"/>
            </a:ext>
          </a:extLst>
        </xdr:cNvPr>
        <xdr:cNvSpPr txBox="1"/>
      </xdr:nvSpPr>
      <xdr:spPr>
        <a:xfrm>
          <a:off x="106680" y="29108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106680</xdr:colOff>
      <xdr:row>14</xdr:row>
      <xdr:rowOff>53340</xdr:rowOff>
    </xdr:from>
    <xdr:to>
      <xdr:col>0</xdr:col>
      <xdr:colOff>1474680</xdr:colOff>
      <xdr:row>16</xdr:row>
      <xdr:rowOff>28140</xdr:rowOff>
    </xdr:to>
    <xdr:sp macro="" textlink="">
      <xdr:nvSpPr>
        <xdr:cNvPr id="30" name="TextBox 29">
          <a:hlinkClick xmlns:r="http://schemas.openxmlformats.org/officeDocument/2006/relationships" r:id="rId7"/>
          <a:extLst>
            <a:ext uri="{FF2B5EF4-FFF2-40B4-BE49-F238E27FC236}">
              <a16:creationId xmlns:a16="http://schemas.microsoft.com/office/drawing/2014/main" id="{00000000-0008-0000-0300-00001E000000}"/>
            </a:ext>
          </a:extLst>
        </xdr:cNvPr>
        <xdr:cNvSpPr txBox="1"/>
      </xdr:nvSpPr>
      <xdr:spPr>
        <a:xfrm>
          <a:off x="106680" y="34061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106680</xdr:colOff>
      <xdr:row>18</xdr:row>
      <xdr:rowOff>129540</xdr:rowOff>
    </xdr:from>
    <xdr:to>
      <xdr:col>0</xdr:col>
      <xdr:colOff>1474680</xdr:colOff>
      <xdr:row>20</xdr:row>
      <xdr:rowOff>104340</xdr:rowOff>
    </xdr:to>
    <xdr:sp macro="" textlink="">
      <xdr:nvSpPr>
        <xdr:cNvPr id="31" name="TextBox 30">
          <a:hlinkClick xmlns:r="http://schemas.openxmlformats.org/officeDocument/2006/relationships" r:id="rId8"/>
          <a:extLst>
            <a:ext uri="{FF2B5EF4-FFF2-40B4-BE49-F238E27FC236}">
              <a16:creationId xmlns:a16="http://schemas.microsoft.com/office/drawing/2014/main" id="{00000000-0008-0000-0300-00001F000000}"/>
            </a:ext>
          </a:extLst>
        </xdr:cNvPr>
        <xdr:cNvSpPr txBox="1"/>
      </xdr:nvSpPr>
      <xdr:spPr>
        <a:xfrm>
          <a:off x="106680" y="43967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0</xdr:col>
      <xdr:colOff>106680</xdr:colOff>
      <xdr:row>16</xdr:row>
      <xdr:rowOff>91440</xdr:rowOff>
    </xdr:from>
    <xdr:to>
      <xdr:col>0</xdr:col>
      <xdr:colOff>1474680</xdr:colOff>
      <xdr:row>18</xdr:row>
      <xdr:rowOff>66240</xdr:rowOff>
    </xdr:to>
    <xdr:sp macro="" textlink="">
      <xdr:nvSpPr>
        <xdr:cNvPr id="32" name="TextBox 31">
          <a:hlinkClick xmlns:r="http://schemas.openxmlformats.org/officeDocument/2006/relationships" r:id="rId1"/>
          <a:extLst>
            <a:ext uri="{FF2B5EF4-FFF2-40B4-BE49-F238E27FC236}">
              <a16:creationId xmlns:a16="http://schemas.microsoft.com/office/drawing/2014/main" id="{00000000-0008-0000-0300-000020000000}"/>
            </a:ext>
          </a:extLst>
        </xdr:cNvPr>
        <xdr:cNvSpPr txBox="1"/>
      </xdr:nvSpPr>
      <xdr:spPr>
        <a:xfrm>
          <a:off x="106680" y="39014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88900</xdr:colOff>
          <xdr:row>15</xdr:row>
          <xdr:rowOff>12700</xdr:rowOff>
        </xdr:from>
        <xdr:to>
          <xdr:col>14</xdr:col>
          <xdr:colOff>336550</xdr:colOff>
          <xdr:row>16</xdr:row>
          <xdr:rowOff>0</xdr:rowOff>
        </xdr:to>
        <xdr:sp macro="" textlink="">
          <xdr:nvSpPr>
            <xdr:cNvPr id="5166" name="Option Button 46" descr="Button to open information panel. When clicked, it displays information on the costs incurred for the party resposible for project management. "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16</xdr:row>
          <xdr:rowOff>12700</xdr:rowOff>
        </xdr:from>
        <xdr:to>
          <xdr:col>14</xdr:col>
          <xdr:colOff>336550</xdr:colOff>
          <xdr:row>17</xdr:row>
          <xdr:rowOff>0</xdr:rowOff>
        </xdr:to>
        <xdr:sp macro="" textlink="">
          <xdr:nvSpPr>
            <xdr:cNvPr id="5167" name="Option Button 47" descr="Button to open information panel. When clicked, it displays information on the cost of community engagement. "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17</xdr:row>
          <xdr:rowOff>12700</xdr:rowOff>
        </xdr:from>
        <xdr:to>
          <xdr:col>14</xdr:col>
          <xdr:colOff>336550</xdr:colOff>
          <xdr:row>18</xdr:row>
          <xdr:rowOff>12700</xdr:rowOff>
        </xdr:to>
        <xdr:sp macro="" textlink="">
          <xdr:nvSpPr>
            <xdr:cNvPr id="5168" name="Option Button 48" descr="Button to open information panel. When clicked, it displays information on any additional costs that are expected. "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18</xdr:row>
          <xdr:rowOff>12700</xdr:rowOff>
        </xdr:from>
        <xdr:to>
          <xdr:col>14</xdr:col>
          <xdr:colOff>336550</xdr:colOff>
          <xdr:row>19</xdr:row>
          <xdr:rowOff>12700</xdr:rowOff>
        </xdr:to>
        <xdr:sp macro="" textlink="">
          <xdr:nvSpPr>
            <xdr:cNvPr id="5169" name="Option Button 49" descr="Button to open information panel. When clicked, it displays information on the cost of decomissioning the battery. "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19</xdr:row>
          <xdr:rowOff>222250</xdr:rowOff>
        </xdr:from>
        <xdr:to>
          <xdr:col>14</xdr:col>
          <xdr:colOff>336550</xdr:colOff>
          <xdr:row>20</xdr:row>
          <xdr:rowOff>222250</xdr:rowOff>
        </xdr:to>
        <xdr:sp macro="" textlink="">
          <xdr:nvSpPr>
            <xdr:cNvPr id="5170" name="Option Button 50" descr="Button to open information panel. When clicked, it displays information on the inkind contributions to the project. "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22</xdr:row>
          <xdr:rowOff>76200</xdr:rowOff>
        </xdr:from>
        <xdr:to>
          <xdr:col>14</xdr:col>
          <xdr:colOff>336550</xdr:colOff>
          <xdr:row>22</xdr:row>
          <xdr:rowOff>298450</xdr:rowOff>
        </xdr:to>
        <xdr:sp macro="" textlink="">
          <xdr:nvSpPr>
            <xdr:cNvPr id="5171" name="Option Button 51" descr="Button to open information panel. When clicked, it displays information on the financial co-contribution for stream 1 (network benefits). "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23</xdr:row>
          <xdr:rowOff>107950</xdr:rowOff>
        </xdr:from>
        <xdr:to>
          <xdr:col>14</xdr:col>
          <xdr:colOff>336550</xdr:colOff>
          <xdr:row>23</xdr:row>
          <xdr:rowOff>336550</xdr:rowOff>
        </xdr:to>
        <xdr:sp macro="" textlink="">
          <xdr:nvSpPr>
            <xdr:cNvPr id="5172" name="Option Button 52" descr="Button to open information panel. When clicked, it displays information on the financial co-contribution for stream 2 (community benefits). "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24</xdr:row>
          <xdr:rowOff>88900</xdr:rowOff>
        </xdr:from>
        <xdr:to>
          <xdr:col>14</xdr:col>
          <xdr:colOff>336550</xdr:colOff>
          <xdr:row>24</xdr:row>
          <xdr:rowOff>304800</xdr:rowOff>
        </xdr:to>
        <xdr:sp macro="" textlink="">
          <xdr:nvSpPr>
            <xdr:cNvPr id="5173" name="Option Button 53" descr="Button to open information panel. When clicked, it displays information on the grant value sought from DEECA. "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26</xdr:row>
          <xdr:rowOff>12700</xdr:rowOff>
        </xdr:from>
        <xdr:to>
          <xdr:col>14</xdr:col>
          <xdr:colOff>336550</xdr:colOff>
          <xdr:row>27</xdr:row>
          <xdr:rowOff>0</xdr:rowOff>
        </xdr:to>
        <xdr:sp macro="" textlink="">
          <xdr:nvSpPr>
            <xdr:cNvPr id="5174" name="Option Button 54" descr="Button to open information panel. When clicked, it displays information on the net financial position of the battery, which will be calculated by the tool. "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121920</xdr:colOff>
      <xdr:row>3</xdr:row>
      <xdr:rowOff>0</xdr:rowOff>
    </xdr:from>
    <xdr:to>
      <xdr:col>0</xdr:col>
      <xdr:colOff>1489920</xdr:colOff>
      <xdr:row>5</xdr:row>
      <xdr:rowOff>104340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121920" y="8839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121920</xdr:colOff>
      <xdr:row>5</xdr:row>
      <xdr:rowOff>178526</xdr:rowOff>
    </xdr:from>
    <xdr:to>
      <xdr:col>0</xdr:col>
      <xdr:colOff>1489920</xdr:colOff>
      <xdr:row>7</xdr:row>
      <xdr:rowOff>153326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a:off x="121920" y="139010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121920</xdr:colOff>
      <xdr:row>7</xdr:row>
      <xdr:rowOff>227512</xdr:rowOff>
    </xdr:from>
    <xdr:to>
      <xdr:col>0</xdr:col>
      <xdr:colOff>1489920</xdr:colOff>
      <xdr:row>10</xdr:row>
      <xdr:rowOff>103252</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400-000005000000}"/>
            </a:ext>
          </a:extLst>
        </xdr:cNvPr>
        <xdr:cNvSpPr txBox="1"/>
      </xdr:nvSpPr>
      <xdr:spPr>
        <a:xfrm>
          <a:off x="121920" y="1896292"/>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121920</xdr:colOff>
      <xdr:row>10</xdr:row>
      <xdr:rowOff>177438</xdr:rowOff>
    </xdr:from>
    <xdr:to>
      <xdr:col>0</xdr:col>
      <xdr:colOff>1489920</xdr:colOff>
      <xdr:row>12</xdr:row>
      <xdr:rowOff>152238</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400-000006000000}"/>
            </a:ext>
          </a:extLst>
        </xdr:cNvPr>
        <xdr:cNvSpPr txBox="1"/>
      </xdr:nvSpPr>
      <xdr:spPr>
        <a:xfrm>
          <a:off x="121920" y="240247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121920</xdr:colOff>
      <xdr:row>12</xdr:row>
      <xdr:rowOff>226424</xdr:rowOff>
    </xdr:from>
    <xdr:to>
      <xdr:col>0</xdr:col>
      <xdr:colOff>1489920</xdr:colOff>
      <xdr:row>14</xdr:row>
      <xdr:rowOff>201224</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400-000007000000}"/>
            </a:ext>
          </a:extLst>
        </xdr:cNvPr>
        <xdr:cNvSpPr txBox="1"/>
      </xdr:nvSpPr>
      <xdr:spPr>
        <a:xfrm>
          <a:off x="121920" y="2908664"/>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BtM</a:t>
          </a:r>
          <a:r>
            <a:rPr lang="en-GB" sz="1100" b="1" baseline="0">
              <a:solidFill>
                <a:srgbClr val="0F5564"/>
              </a:solidFill>
            </a:rPr>
            <a:t> battery aggregated use</a:t>
          </a:r>
          <a:endParaRPr lang="en-GB" sz="1100" b="1">
            <a:solidFill>
              <a:srgbClr val="0F5564"/>
            </a:solidFill>
          </a:endParaRPr>
        </a:p>
      </xdr:txBody>
    </xdr:sp>
    <xdr:clientData/>
  </xdr:twoCellAnchor>
  <xdr:twoCellAnchor>
    <xdr:from>
      <xdr:col>0</xdr:col>
      <xdr:colOff>121920</xdr:colOff>
      <xdr:row>15</xdr:row>
      <xdr:rowOff>46810</xdr:rowOff>
    </xdr:from>
    <xdr:to>
      <xdr:col>0</xdr:col>
      <xdr:colOff>1489920</xdr:colOff>
      <xdr:row>17</xdr:row>
      <xdr:rowOff>21610</xdr:rowOff>
    </xdr:to>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400-000008000000}"/>
            </a:ext>
          </a:extLst>
        </xdr:cNvPr>
        <xdr:cNvSpPr txBox="1"/>
      </xdr:nvSpPr>
      <xdr:spPr>
        <a:xfrm>
          <a:off x="121920" y="341485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121920</xdr:colOff>
      <xdr:row>19</xdr:row>
      <xdr:rowOff>144780</xdr:rowOff>
    </xdr:from>
    <xdr:to>
      <xdr:col>0</xdr:col>
      <xdr:colOff>1489920</xdr:colOff>
      <xdr:row>21</xdr:row>
      <xdr:rowOff>119580</xdr:rowOff>
    </xdr:to>
    <xdr:sp macro="" textlink="">
      <xdr:nvSpPr>
        <xdr:cNvPr id="9" name="TextBox 8">
          <a:hlinkClick xmlns:r="http://schemas.openxmlformats.org/officeDocument/2006/relationships" r:id="rId7"/>
          <a:extLst>
            <a:ext uri="{FF2B5EF4-FFF2-40B4-BE49-F238E27FC236}">
              <a16:creationId xmlns:a16="http://schemas.microsoft.com/office/drawing/2014/main" id="{00000000-0008-0000-0400-000009000000}"/>
            </a:ext>
          </a:extLst>
        </xdr:cNvPr>
        <xdr:cNvSpPr txBox="1"/>
      </xdr:nvSpPr>
      <xdr:spPr>
        <a:xfrm>
          <a:off x="121920" y="44272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0</xdr:col>
      <xdr:colOff>121920</xdr:colOff>
      <xdr:row>17</xdr:row>
      <xdr:rowOff>95796</xdr:rowOff>
    </xdr:from>
    <xdr:to>
      <xdr:col>0</xdr:col>
      <xdr:colOff>1489920</xdr:colOff>
      <xdr:row>19</xdr:row>
      <xdr:rowOff>70596</xdr:rowOff>
    </xdr:to>
    <xdr:sp macro="" textlink="">
      <xdr:nvSpPr>
        <xdr:cNvPr id="10" name="TextBox 9">
          <a:hlinkClick xmlns:r="http://schemas.openxmlformats.org/officeDocument/2006/relationships" r:id="rId8"/>
          <a:extLst>
            <a:ext uri="{FF2B5EF4-FFF2-40B4-BE49-F238E27FC236}">
              <a16:creationId xmlns:a16="http://schemas.microsoft.com/office/drawing/2014/main" id="{00000000-0008-0000-0400-00000A000000}"/>
            </a:ext>
          </a:extLst>
        </xdr:cNvPr>
        <xdr:cNvSpPr txBox="1"/>
      </xdr:nvSpPr>
      <xdr:spPr>
        <a:xfrm>
          <a:off x="121920" y="392103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xdr:twoCellAnchor>
    <xdr:from>
      <xdr:col>1</xdr:col>
      <xdr:colOff>8467</xdr:colOff>
      <xdr:row>33</xdr:row>
      <xdr:rowOff>8467</xdr:rowOff>
    </xdr:from>
    <xdr:to>
      <xdr:col>13</xdr:col>
      <xdr:colOff>719667</xdr:colOff>
      <xdr:row>35</xdr:row>
      <xdr:rowOff>96520</xdr:rowOff>
    </xdr:to>
    <xdr:sp macro="" textlink="">
      <xdr:nvSpPr>
        <xdr:cNvPr id="2" name="TextBox 1">
          <a:hlinkClick xmlns:r="http://schemas.openxmlformats.org/officeDocument/2006/relationships" r:id="rId8"/>
          <a:extLst>
            <a:ext uri="{FF2B5EF4-FFF2-40B4-BE49-F238E27FC236}">
              <a16:creationId xmlns:a16="http://schemas.microsoft.com/office/drawing/2014/main" id="{00000000-0008-0000-0400-000002000000}"/>
            </a:ext>
          </a:extLst>
        </xdr:cNvPr>
        <xdr:cNvSpPr txBox="1"/>
      </xdr:nvSpPr>
      <xdr:spPr>
        <a:xfrm>
          <a:off x="1778000" y="8559800"/>
          <a:ext cx="10718800" cy="4267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Community benefits</a:t>
          </a:r>
          <a:endParaRPr lang="en-GB" sz="12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127000</xdr:colOff>
          <xdr:row>1</xdr:row>
          <xdr:rowOff>88900</xdr:rowOff>
        </xdr:from>
        <xdr:to>
          <xdr:col>14</xdr:col>
          <xdr:colOff>374650</xdr:colOff>
          <xdr:row>3</xdr:row>
          <xdr:rowOff>0</xdr:rowOff>
        </xdr:to>
        <xdr:sp macro="" textlink="">
          <xdr:nvSpPr>
            <xdr:cNvPr id="9221" name="Option Button 5" descr="Button to open information panel. When clicked, it displays background information about the data table. This includes what information is to be considered for the first year of the battery (Y-1) and for the following years. "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xdr:row>
          <xdr:rowOff>12700</xdr:rowOff>
        </xdr:from>
        <xdr:to>
          <xdr:col>14</xdr:col>
          <xdr:colOff>374650</xdr:colOff>
          <xdr:row>6</xdr:row>
          <xdr:rowOff>12700</xdr:rowOff>
        </xdr:to>
        <xdr:sp macro="" textlink="">
          <xdr:nvSpPr>
            <xdr:cNvPr id="9222" name="Option Button 6" descr="Button to open information panel. When clicked, it displays background information on the availability payment. "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xdr:row>
          <xdr:rowOff>31750</xdr:rowOff>
        </xdr:from>
        <xdr:to>
          <xdr:col>14</xdr:col>
          <xdr:colOff>374650</xdr:colOff>
          <xdr:row>7</xdr:row>
          <xdr:rowOff>12700</xdr:rowOff>
        </xdr:to>
        <xdr:sp macro="" textlink="">
          <xdr:nvSpPr>
            <xdr:cNvPr id="9223" name="Option Button 7" descr="Button to open information panel. When clicked, it displays background information on the energy and network payments. "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xdr:row>
          <xdr:rowOff>12700</xdr:rowOff>
        </xdr:from>
        <xdr:to>
          <xdr:col>14</xdr:col>
          <xdr:colOff>374650</xdr:colOff>
          <xdr:row>8</xdr:row>
          <xdr:rowOff>12700</xdr:rowOff>
        </xdr:to>
        <xdr:sp macro="" textlink="">
          <xdr:nvSpPr>
            <xdr:cNvPr id="9224" name="Option Button 8" descr="Button to open information panel. When clicked, it displays background information on the potential reduction in facility retail bills. "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xdr:row>
          <xdr:rowOff>12700</xdr:rowOff>
        </xdr:from>
        <xdr:to>
          <xdr:col>14</xdr:col>
          <xdr:colOff>374650</xdr:colOff>
          <xdr:row>9</xdr:row>
          <xdr:rowOff>12700</xdr:rowOff>
        </xdr:to>
        <xdr:sp macro="" textlink="">
          <xdr:nvSpPr>
            <xdr:cNvPr id="9225" name="Option Button 9" descr="Button to open information panel. When clicked, it displays information on the expected charges to battery subscribers. "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xdr:row>
          <xdr:rowOff>31750</xdr:rowOff>
        </xdr:from>
        <xdr:to>
          <xdr:col>14</xdr:col>
          <xdr:colOff>374650</xdr:colOff>
          <xdr:row>12</xdr:row>
          <xdr:rowOff>12700</xdr:rowOff>
        </xdr:to>
        <xdr:sp macro="" textlink="">
          <xdr:nvSpPr>
            <xdr:cNvPr id="9227" name="Option Button 11" descr="Button to open information panel. When clicked, it displays background information on the capital cost of the battery. "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xdr:row>
          <xdr:rowOff>31750</xdr:rowOff>
        </xdr:from>
        <xdr:to>
          <xdr:col>14</xdr:col>
          <xdr:colOff>374650</xdr:colOff>
          <xdr:row>13</xdr:row>
          <xdr:rowOff>12700</xdr:rowOff>
        </xdr:to>
        <xdr:sp macro="" textlink="">
          <xdr:nvSpPr>
            <xdr:cNvPr id="9228" name="Option Button 12" descr="Button to open information panel. When clicked, it displays background information on the installation cost of the battery."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xdr:row>
          <xdr:rowOff>31750</xdr:rowOff>
        </xdr:from>
        <xdr:to>
          <xdr:col>14</xdr:col>
          <xdr:colOff>374650</xdr:colOff>
          <xdr:row>14</xdr:row>
          <xdr:rowOff>12700</xdr:rowOff>
        </xdr:to>
        <xdr:sp macro="" textlink="">
          <xdr:nvSpPr>
            <xdr:cNvPr id="9229" name="Option Button 13" descr="Button to open information panel. When clicked, it displays  information on the estimated site costs. "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14</xdr:row>
          <xdr:rowOff>31750</xdr:rowOff>
        </xdr:from>
        <xdr:to>
          <xdr:col>14</xdr:col>
          <xdr:colOff>374650</xdr:colOff>
          <xdr:row>15</xdr:row>
          <xdr:rowOff>12700</xdr:rowOff>
        </xdr:to>
        <xdr:sp macro="" textlink="">
          <xdr:nvSpPr>
            <xdr:cNvPr id="9230" name="Option Button 14" descr="Button to open information panel. When clicked, it displays background information on the retail energy charges. "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15</xdr:row>
          <xdr:rowOff>31750</xdr:rowOff>
        </xdr:from>
        <xdr:to>
          <xdr:col>14</xdr:col>
          <xdr:colOff>374650</xdr:colOff>
          <xdr:row>16</xdr:row>
          <xdr:rowOff>12700</xdr:rowOff>
        </xdr:to>
        <xdr:sp macro="" textlink="">
          <xdr:nvSpPr>
            <xdr:cNvPr id="9231" name="Option Button 15" descr="Button to open information panel. When clicked, it displays information on the insurance costs of the battery. "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16</xdr:row>
          <xdr:rowOff>31750</xdr:rowOff>
        </xdr:from>
        <xdr:to>
          <xdr:col>14</xdr:col>
          <xdr:colOff>374650</xdr:colOff>
          <xdr:row>17</xdr:row>
          <xdr:rowOff>12700</xdr:rowOff>
        </xdr:to>
        <xdr:sp macro="" textlink="">
          <xdr:nvSpPr>
            <xdr:cNvPr id="9232" name="Option Button 16" descr="Button to open information panel. When clicked, it displays information on the routine maintenance costs of the battery. "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xdr:row>
          <xdr:rowOff>31750</xdr:rowOff>
        </xdr:from>
        <xdr:to>
          <xdr:col>14</xdr:col>
          <xdr:colOff>374650</xdr:colOff>
          <xdr:row>18</xdr:row>
          <xdr:rowOff>12700</xdr:rowOff>
        </xdr:to>
        <xdr:sp macro="" textlink="">
          <xdr:nvSpPr>
            <xdr:cNvPr id="9233" name="Option Button 17" descr="Button to open information panel. When clicked, it displays information on the contingency cost to be considered over the project. "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18</xdr:row>
          <xdr:rowOff>31750</xdr:rowOff>
        </xdr:from>
        <xdr:to>
          <xdr:col>14</xdr:col>
          <xdr:colOff>374650</xdr:colOff>
          <xdr:row>19</xdr:row>
          <xdr:rowOff>12700</xdr:rowOff>
        </xdr:to>
        <xdr:sp macro="" textlink="">
          <xdr:nvSpPr>
            <xdr:cNvPr id="9234" name="Option Button 18" descr="Button to open information panel. When clicked, it displays information on the legal costs from the project. "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xdr:row>
          <xdr:rowOff>31750</xdr:rowOff>
        </xdr:from>
        <xdr:to>
          <xdr:col>14</xdr:col>
          <xdr:colOff>374650</xdr:colOff>
          <xdr:row>20</xdr:row>
          <xdr:rowOff>12700</xdr:rowOff>
        </xdr:to>
        <xdr:sp macro="" textlink="">
          <xdr:nvSpPr>
            <xdr:cNvPr id="9235" name="Option Button 19" descr="Button to open information panel. When clicked, it displays information on the expected administration costs to occurr over the project. "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xdr:row>
          <xdr:rowOff>31750</xdr:rowOff>
        </xdr:from>
        <xdr:to>
          <xdr:col>14</xdr:col>
          <xdr:colOff>374650</xdr:colOff>
          <xdr:row>21</xdr:row>
          <xdr:rowOff>12700</xdr:rowOff>
        </xdr:to>
        <xdr:sp macro="" textlink="">
          <xdr:nvSpPr>
            <xdr:cNvPr id="9236" name="Option Button 20" descr="Button to open information panel. When clicked, it displays information on the project management costs. "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21</xdr:row>
          <xdr:rowOff>31750</xdr:rowOff>
        </xdr:from>
        <xdr:to>
          <xdr:col>14</xdr:col>
          <xdr:colOff>374650</xdr:colOff>
          <xdr:row>22</xdr:row>
          <xdr:rowOff>12700</xdr:rowOff>
        </xdr:to>
        <xdr:sp macro="" textlink="">
          <xdr:nvSpPr>
            <xdr:cNvPr id="9237" name="Option Button 21" descr="Button to open information panel. When clicked, it displays information on the cost of community engagement. "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22</xdr:row>
          <xdr:rowOff>31750</xdr:rowOff>
        </xdr:from>
        <xdr:to>
          <xdr:col>14</xdr:col>
          <xdr:colOff>374650</xdr:colOff>
          <xdr:row>22</xdr:row>
          <xdr:rowOff>241300</xdr:rowOff>
        </xdr:to>
        <xdr:sp macro="" textlink="">
          <xdr:nvSpPr>
            <xdr:cNvPr id="9238" name="Option Button 22" descr="Button to open information panel. When clicked, it displays information on any additional costs that are expected. "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23</xdr:row>
          <xdr:rowOff>0</xdr:rowOff>
        </xdr:from>
        <xdr:to>
          <xdr:col>14</xdr:col>
          <xdr:colOff>374650</xdr:colOff>
          <xdr:row>23</xdr:row>
          <xdr:rowOff>222250</xdr:rowOff>
        </xdr:to>
        <xdr:sp macro="" textlink="">
          <xdr:nvSpPr>
            <xdr:cNvPr id="9239" name="Option Button 23" descr="Button to open information panel. When clicked, it displays information on the cost of decomissioning the battery. "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xdr:row>
          <xdr:rowOff>241300</xdr:rowOff>
        </xdr:from>
        <xdr:to>
          <xdr:col>14</xdr:col>
          <xdr:colOff>374650</xdr:colOff>
          <xdr:row>25</xdr:row>
          <xdr:rowOff>222250</xdr:rowOff>
        </xdr:to>
        <xdr:sp macro="" textlink="">
          <xdr:nvSpPr>
            <xdr:cNvPr id="9240" name="Option Button 24" descr="Button to open information panel. When clicked, it displays information on the inkind contributions to the project. "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xdr:row>
          <xdr:rowOff>88900</xdr:rowOff>
        </xdr:from>
        <xdr:to>
          <xdr:col>14</xdr:col>
          <xdr:colOff>374650</xdr:colOff>
          <xdr:row>27</xdr:row>
          <xdr:rowOff>304800</xdr:rowOff>
        </xdr:to>
        <xdr:sp macro="" textlink="">
          <xdr:nvSpPr>
            <xdr:cNvPr id="9241" name="Option Button 25" descr="Button to open information panel. When clicked, it displays information on the financial co-contribution for stream 1 (network benefits). "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xdr:row>
          <xdr:rowOff>88900</xdr:rowOff>
        </xdr:from>
        <xdr:to>
          <xdr:col>14</xdr:col>
          <xdr:colOff>374650</xdr:colOff>
          <xdr:row>28</xdr:row>
          <xdr:rowOff>317500</xdr:rowOff>
        </xdr:to>
        <xdr:sp macro="" textlink="">
          <xdr:nvSpPr>
            <xdr:cNvPr id="9242" name="Option Button 26" descr="Button to open information panel. When clicked, it displays information on the financial co-contribution for stream 2 (community benefits). "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xdr:row>
          <xdr:rowOff>76200</xdr:rowOff>
        </xdr:from>
        <xdr:to>
          <xdr:col>14</xdr:col>
          <xdr:colOff>374650</xdr:colOff>
          <xdr:row>29</xdr:row>
          <xdr:rowOff>298450</xdr:rowOff>
        </xdr:to>
        <xdr:sp macro="" textlink="">
          <xdr:nvSpPr>
            <xdr:cNvPr id="9243" name="Option Button 27" descr="Button to open information panel. When clicked, it displays information on the grant value sought from DEECA. "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30</xdr:row>
          <xdr:rowOff>76200</xdr:rowOff>
        </xdr:from>
        <xdr:to>
          <xdr:col>14</xdr:col>
          <xdr:colOff>374650</xdr:colOff>
          <xdr:row>31</xdr:row>
          <xdr:rowOff>203200</xdr:rowOff>
        </xdr:to>
        <xdr:sp macro="" textlink="">
          <xdr:nvSpPr>
            <xdr:cNvPr id="9244" name="Option Button 28" descr="Button to open information panel. When clicked, it displays information on the net financial position of the battery, which will be calculated by the tool. "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22860</xdr:colOff>
      <xdr:row>37</xdr:row>
      <xdr:rowOff>7620</xdr:rowOff>
    </xdr:from>
    <xdr:to>
      <xdr:col>14</xdr:col>
      <xdr:colOff>45720</xdr:colOff>
      <xdr:row>39</xdr:row>
      <xdr:rowOff>91440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836420" y="8595360"/>
          <a:ext cx="10797540" cy="4191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Next</a:t>
          </a:r>
          <a:r>
            <a:rPr lang="en-GB" sz="1100" b="1" baseline="0">
              <a:solidFill>
                <a:schemeClr val="bg1"/>
              </a:solidFill>
            </a:rPr>
            <a:t> page: Community benefits</a:t>
          </a:r>
          <a:endParaRPr lang="en-GB" sz="1100" b="1">
            <a:solidFill>
              <a:schemeClr val="bg1"/>
            </a:solidFill>
          </a:endParaRPr>
        </a:p>
      </xdr:txBody>
    </xdr:sp>
    <xdr:clientData/>
  </xdr:twoCellAnchor>
  <xdr:twoCellAnchor>
    <xdr:from>
      <xdr:col>0</xdr:col>
      <xdr:colOff>121920</xdr:colOff>
      <xdr:row>3</xdr:row>
      <xdr:rowOff>22860</xdr:rowOff>
    </xdr:from>
    <xdr:to>
      <xdr:col>0</xdr:col>
      <xdr:colOff>1489920</xdr:colOff>
      <xdr:row>5</xdr:row>
      <xdr:rowOff>127200</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500-00000B000000}"/>
            </a:ext>
          </a:extLst>
        </xdr:cNvPr>
        <xdr:cNvSpPr txBox="1"/>
      </xdr:nvSpPr>
      <xdr:spPr>
        <a:xfrm>
          <a:off x="121920" y="94488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121920</xdr:colOff>
      <xdr:row>5</xdr:row>
      <xdr:rowOff>194854</xdr:rowOff>
    </xdr:from>
    <xdr:to>
      <xdr:col>0</xdr:col>
      <xdr:colOff>1489920</xdr:colOff>
      <xdr:row>7</xdr:row>
      <xdr:rowOff>169654</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500-00000C000000}"/>
            </a:ext>
          </a:extLst>
        </xdr:cNvPr>
        <xdr:cNvSpPr txBox="1"/>
      </xdr:nvSpPr>
      <xdr:spPr>
        <a:xfrm>
          <a:off x="121920" y="144453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121920</xdr:colOff>
      <xdr:row>8</xdr:row>
      <xdr:rowOff>8708</xdr:rowOff>
    </xdr:from>
    <xdr:to>
      <xdr:col>0</xdr:col>
      <xdr:colOff>1489920</xdr:colOff>
      <xdr:row>10</xdr:row>
      <xdr:rowOff>113048</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00000000-0008-0000-0500-00000D000000}"/>
            </a:ext>
          </a:extLst>
        </xdr:cNvPr>
        <xdr:cNvSpPr txBox="1"/>
      </xdr:nvSpPr>
      <xdr:spPr>
        <a:xfrm>
          <a:off x="121920" y="194418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121920</xdr:colOff>
      <xdr:row>10</xdr:row>
      <xdr:rowOff>180702</xdr:rowOff>
    </xdr:from>
    <xdr:to>
      <xdr:col>0</xdr:col>
      <xdr:colOff>1489920</xdr:colOff>
      <xdr:row>12</xdr:row>
      <xdr:rowOff>117402</xdr:rowOff>
    </xdr:to>
    <xdr:sp macro="" textlink="">
      <xdr:nvSpPr>
        <xdr:cNvPr id="14" name="TextBox 13">
          <a:hlinkClick xmlns:r="http://schemas.openxmlformats.org/officeDocument/2006/relationships" r:id="rId5"/>
          <a:extLst>
            <a:ext uri="{FF2B5EF4-FFF2-40B4-BE49-F238E27FC236}">
              <a16:creationId xmlns:a16="http://schemas.microsoft.com/office/drawing/2014/main" id="{00000000-0008-0000-0500-00000E000000}"/>
            </a:ext>
          </a:extLst>
        </xdr:cNvPr>
        <xdr:cNvSpPr txBox="1"/>
      </xdr:nvSpPr>
      <xdr:spPr>
        <a:xfrm>
          <a:off x="121920" y="2443842"/>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121920</xdr:colOff>
      <xdr:row>12</xdr:row>
      <xdr:rowOff>185056</xdr:rowOff>
    </xdr:from>
    <xdr:to>
      <xdr:col>0</xdr:col>
      <xdr:colOff>1489920</xdr:colOff>
      <xdr:row>14</xdr:row>
      <xdr:rowOff>159856</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500-00000F000000}"/>
            </a:ext>
          </a:extLst>
        </xdr:cNvPr>
        <xdr:cNvSpPr txBox="1"/>
      </xdr:nvSpPr>
      <xdr:spPr>
        <a:xfrm>
          <a:off x="121920" y="294349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121920</xdr:colOff>
      <xdr:row>14</xdr:row>
      <xdr:rowOff>227510</xdr:rowOff>
    </xdr:from>
    <xdr:to>
      <xdr:col>0</xdr:col>
      <xdr:colOff>1489920</xdr:colOff>
      <xdr:row>16</xdr:row>
      <xdr:rowOff>202310</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00000000-0008-0000-0500-000010000000}"/>
            </a:ext>
          </a:extLst>
        </xdr:cNvPr>
        <xdr:cNvSpPr txBox="1"/>
      </xdr:nvSpPr>
      <xdr:spPr>
        <a:xfrm>
          <a:off x="121920" y="344315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FoM</a:t>
          </a:r>
          <a:r>
            <a:rPr lang="en-GB" sz="1100" b="1" baseline="0">
              <a:solidFill>
                <a:srgbClr val="0F5564"/>
              </a:solidFill>
            </a:rPr>
            <a:t> Battery</a:t>
          </a:r>
          <a:endParaRPr lang="en-GB" sz="1100" b="1">
            <a:solidFill>
              <a:srgbClr val="0F5564"/>
            </a:solidFill>
          </a:endParaRPr>
        </a:p>
      </xdr:txBody>
    </xdr:sp>
    <xdr:clientData/>
  </xdr:twoCellAnchor>
  <xdr:twoCellAnchor>
    <xdr:from>
      <xdr:col>0</xdr:col>
      <xdr:colOff>121920</xdr:colOff>
      <xdr:row>19</xdr:row>
      <xdr:rowOff>83820</xdr:rowOff>
    </xdr:from>
    <xdr:to>
      <xdr:col>0</xdr:col>
      <xdr:colOff>1489920</xdr:colOff>
      <xdr:row>21</xdr:row>
      <xdr:rowOff>58620</xdr:rowOff>
    </xdr:to>
    <xdr:sp macro="" textlink="">
      <xdr:nvSpPr>
        <xdr:cNvPr id="17" name="TextBox 16">
          <a:hlinkClick xmlns:r="http://schemas.openxmlformats.org/officeDocument/2006/relationships" r:id="rId8"/>
          <a:extLst>
            <a:ext uri="{FF2B5EF4-FFF2-40B4-BE49-F238E27FC236}">
              <a16:creationId xmlns:a16="http://schemas.microsoft.com/office/drawing/2014/main" id="{00000000-0008-0000-0500-000011000000}"/>
            </a:ext>
          </a:extLst>
        </xdr:cNvPr>
        <xdr:cNvSpPr txBox="1"/>
      </xdr:nvSpPr>
      <xdr:spPr>
        <a:xfrm>
          <a:off x="121920" y="44424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0</xdr:col>
      <xdr:colOff>121920</xdr:colOff>
      <xdr:row>17</xdr:row>
      <xdr:rowOff>41364</xdr:rowOff>
    </xdr:from>
    <xdr:to>
      <xdr:col>0</xdr:col>
      <xdr:colOff>1489920</xdr:colOff>
      <xdr:row>19</xdr:row>
      <xdr:rowOff>16164</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0000000-0008-0000-0500-000012000000}"/>
            </a:ext>
          </a:extLst>
        </xdr:cNvPr>
        <xdr:cNvSpPr txBox="1"/>
      </xdr:nvSpPr>
      <xdr:spPr>
        <a:xfrm>
          <a:off x="121920" y="394280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146050</xdr:colOff>
          <xdr:row>2</xdr:row>
          <xdr:rowOff>50800</xdr:rowOff>
        </xdr:from>
        <xdr:to>
          <xdr:col>14</xdr:col>
          <xdr:colOff>381000</xdr:colOff>
          <xdr:row>3</xdr:row>
          <xdr:rowOff>0</xdr:rowOff>
        </xdr:to>
        <xdr:sp macro="" textlink="">
          <xdr:nvSpPr>
            <xdr:cNvPr id="10244" name="Option Button 4" descr="Button to open information panel. When clicked, it displays background information about the data table. This includes what information is to be considered for the first year of the battery (Y-1) and for the following years. "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5</xdr:row>
          <xdr:rowOff>31750</xdr:rowOff>
        </xdr:from>
        <xdr:to>
          <xdr:col>14</xdr:col>
          <xdr:colOff>381000</xdr:colOff>
          <xdr:row>6</xdr:row>
          <xdr:rowOff>31750</xdr:rowOff>
        </xdr:to>
        <xdr:sp macro="" textlink="">
          <xdr:nvSpPr>
            <xdr:cNvPr id="10245" name="Option Button 5" descr="Button to open information panel. When clicked, it displays background information about energy payments. "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xdr:row>
          <xdr:rowOff>12700</xdr:rowOff>
        </xdr:from>
        <xdr:to>
          <xdr:col>14</xdr:col>
          <xdr:colOff>381000</xdr:colOff>
          <xdr:row>7</xdr:row>
          <xdr:rowOff>12700</xdr:rowOff>
        </xdr:to>
        <xdr:sp macro="" textlink="">
          <xdr:nvSpPr>
            <xdr:cNvPr id="10246" name="Option Button 6" descr="Button to open information panel. When clicked, it displays background information on ancillary services payements. "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xdr:row>
          <xdr:rowOff>31750</xdr:rowOff>
        </xdr:from>
        <xdr:to>
          <xdr:col>14</xdr:col>
          <xdr:colOff>381000</xdr:colOff>
          <xdr:row>8</xdr:row>
          <xdr:rowOff>12700</xdr:rowOff>
        </xdr:to>
        <xdr:sp macro="" textlink="">
          <xdr:nvSpPr>
            <xdr:cNvPr id="10247" name="Option Button 7" descr="Button to open information panel. When clicked, it displays background information about income from network support to DNSPs."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xdr:row>
          <xdr:rowOff>228600</xdr:rowOff>
        </xdr:from>
        <xdr:to>
          <xdr:col>14</xdr:col>
          <xdr:colOff>381000</xdr:colOff>
          <xdr:row>8</xdr:row>
          <xdr:rowOff>222250</xdr:rowOff>
        </xdr:to>
        <xdr:sp macro="" textlink="">
          <xdr:nvSpPr>
            <xdr:cNvPr id="10248" name="Option Button 8" descr="Button to open information panel. When clicked, it displays background information about an availability payement."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10</xdr:row>
          <xdr:rowOff>260350</xdr:rowOff>
        </xdr:from>
        <xdr:to>
          <xdr:col>14</xdr:col>
          <xdr:colOff>381000</xdr:colOff>
          <xdr:row>11</xdr:row>
          <xdr:rowOff>203200</xdr:rowOff>
        </xdr:to>
        <xdr:sp macro="" textlink="">
          <xdr:nvSpPr>
            <xdr:cNvPr id="10249" name="Option Button 9" descr="Button to open information panel. When clicked, it displays background information on the capital cost of the battery. "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12</xdr:row>
          <xdr:rowOff>12700</xdr:rowOff>
        </xdr:from>
        <xdr:to>
          <xdr:col>14</xdr:col>
          <xdr:colOff>381000</xdr:colOff>
          <xdr:row>13</xdr:row>
          <xdr:rowOff>0</xdr:rowOff>
        </xdr:to>
        <xdr:sp macro="" textlink="">
          <xdr:nvSpPr>
            <xdr:cNvPr id="10250" name="Option Button 10" descr="Button to open information panel. When clicked, it displays background information on the battery installation cost. "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13</xdr:row>
          <xdr:rowOff>31750</xdr:rowOff>
        </xdr:from>
        <xdr:to>
          <xdr:col>14</xdr:col>
          <xdr:colOff>381000</xdr:colOff>
          <xdr:row>14</xdr:row>
          <xdr:rowOff>12700</xdr:rowOff>
        </xdr:to>
        <xdr:sp macro="" textlink="">
          <xdr:nvSpPr>
            <xdr:cNvPr id="10251" name="Option Button 11" descr="Button to open information panel. When clicked, it displays background information on the retail energy charges. "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14</xdr:row>
          <xdr:rowOff>31750</xdr:rowOff>
        </xdr:from>
        <xdr:to>
          <xdr:col>14</xdr:col>
          <xdr:colOff>381000</xdr:colOff>
          <xdr:row>15</xdr:row>
          <xdr:rowOff>31750</xdr:rowOff>
        </xdr:to>
        <xdr:sp macro="" textlink="">
          <xdr:nvSpPr>
            <xdr:cNvPr id="10252" name="Option Button 12" descr="Button to open information panel. When clicked, it displays information on the insurance costs of the battery. "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15</xdr:row>
          <xdr:rowOff>12700</xdr:rowOff>
        </xdr:from>
        <xdr:to>
          <xdr:col>14</xdr:col>
          <xdr:colOff>381000</xdr:colOff>
          <xdr:row>16</xdr:row>
          <xdr:rowOff>12700</xdr:rowOff>
        </xdr:to>
        <xdr:sp macro="" textlink="">
          <xdr:nvSpPr>
            <xdr:cNvPr id="10253" name="Option Button 13" descr="Button to open information panel. When clicked, it displays information on the routine maintenance costs of the battery. "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16</xdr:row>
          <xdr:rowOff>31750</xdr:rowOff>
        </xdr:from>
        <xdr:to>
          <xdr:col>14</xdr:col>
          <xdr:colOff>381000</xdr:colOff>
          <xdr:row>17</xdr:row>
          <xdr:rowOff>12700</xdr:rowOff>
        </xdr:to>
        <xdr:sp macro="" textlink="">
          <xdr:nvSpPr>
            <xdr:cNvPr id="10254" name="Option Button 14" descr="Button to open information panel. When clicked, it displays information on the contingency cost to be considered over the project. "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17</xdr:row>
          <xdr:rowOff>12700</xdr:rowOff>
        </xdr:from>
        <xdr:to>
          <xdr:col>14</xdr:col>
          <xdr:colOff>381000</xdr:colOff>
          <xdr:row>18</xdr:row>
          <xdr:rowOff>0</xdr:rowOff>
        </xdr:to>
        <xdr:sp macro="" textlink="">
          <xdr:nvSpPr>
            <xdr:cNvPr id="10255" name="Option Button 15" descr="Button to open information panel. When clicked, it displays information on the legal costs from the project. "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18</xdr:row>
          <xdr:rowOff>12700</xdr:rowOff>
        </xdr:from>
        <xdr:to>
          <xdr:col>14</xdr:col>
          <xdr:colOff>381000</xdr:colOff>
          <xdr:row>19</xdr:row>
          <xdr:rowOff>12700</xdr:rowOff>
        </xdr:to>
        <xdr:sp macro="" textlink="">
          <xdr:nvSpPr>
            <xdr:cNvPr id="10256" name="Option Button 16" descr="Button to open information panel. When clicked, it displays information on the expected administration costs to occurr over the project. "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19</xdr:row>
          <xdr:rowOff>12700</xdr:rowOff>
        </xdr:from>
        <xdr:to>
          <xdr:col>14</xdr:col>
          <xdr:colOff>381000</xdr:colOff>
          <xdr:row>20</xdr:row>
          <xdr:rowOff>0</xdr:rowOff>
        </xdr:to>
        <xdr:sp macro="" textlink="">
          <xdr:nvSpPr>
            <xdr:cNvPr id="10257" name="Option Button 17" descr="Button to open information panel. When clicked, it displays information on the project management costs. "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20</xdr:row>
          <xdr:rowOff>12700</xdr:rowOff>
        </xdr:from>
        <xdr:to>
          <xdr:col>14</xdr:col>
          <xdr:colOff>381000</xdr:colOff>
          <xdr:row>21</xdr:row>
          <xdr:rowOff>12700</xdr:rowOff>
        </xdr:to>
        <xdr:sp macro="" textlink="">
          <xdr:nvSpPr>
            <xdr:cNvPr id="10258" name="Option Button 18" descr="Button to open information panel. When clicked, it displays information on the cost of community engagement. "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21</xdr:row>
          <xdr:rowOff>12700</xdr:rowOff>
        </xdr:from>
        <xdr:to>
          <xdr:col>14</xdr:col>
          <xdr:colOff>381000</xdr:colOff>
          <xdr:row>22</xdr:row>
          <xdr:rowOff>12700</xdr:rowOff>
        </xdr:to>
        <xdr:sp macro="" textlink="">
          <xdr:nvSpPr>
            <xdr:cNvPr id="10259" name="Option Button 19" descr="Button to open information panel. When clicked, it displays information on the cost of grid connection. "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22</xdr:row>
          <xdr:rowOff>12700</xdr:rowOff>
        </xdr:from>
        <xdr:to>
          <xdr:col>14</xdr:col>
          <xdr:colOff>381000</xdr:colOff>
          <xdr:row>23</xdr:row>
          <xdr:rowOff>12700</xdr:rowOff>
        </xdr:to>
        <xdr:sp macro="" textlink="">
          <xdr:nvSpPr>
            <xdr:cNvPr id="10260" name="Option Button 20" descr="Button to open information panel. When clicked, it displays information on the cost of on-going network charges "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23</xdr:row>
          <xdr:rowOff>12700</xdr:rowOff>
        </xdr:from>
        <xdr:to>
          <xdr:col>14</xdr:col>
          <xdr:colOff>381000</xdr:colOff>
          <xdr:row>24</xdr:row>
          <xdr:rowOff>12700</xdr:rowOff>
        </xdr:to>
        <xdr:sp macro="" textlink="">
          <xdr:nvSpPr>
            <xdr:cNvPr id="10261" name="Option Button 21" descr="Button to open information panel. When clicked, it displays information on any additional costs due to network repair. "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24</xdr:row>
          <xdr:rowOff>12700</xdr:rowOff>
        </xdr:from>
        <xdr:to>
          <xdr:col>14</xdr:col>
          <xdr:colOff>381000</xdr:colOff>
          <xdr:row>25</xdr:row>
          <xdr:rowOff>0</xdr:rowOff>
        </xdr:to>
        <xdr:sp macro="" textlink="">
          <xdr:nvSpPr>
            <xdr:cNvPr id="10262" name="Option Button 22" descr="Button to open information panel. When clicked, it displays information on metering charges."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25</xdr:row>
          <xdr:rowOff>12700</xdr:rowOff>
        </xdr:from>
        <xdr:to>
          <xdr:col>14</xdr:col>
          <xdr:colOff>381000</xdr:colOff>
          <xdr:row>26</xdr:row>
          <xdr:rowOff>0</xdr:rowOff>
        </xdr:to>
        <xdr:sp macro="" textlink="">
          <xdr:nvSpPr>
            <xdr:cNvPr id="10263" name="Option Button 23" descr="Button to open information panel. When clicked, it displays information on the likely site costs for the battery installation. "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26</xdr:row>
          <xdr:rowOff>12700</xdr:rowOff>
        </xdr:from>
        <xdr:to>
          <xdr:col>14</xdr:col>
          <xdr:colOff>381000</xdr:colOff>
          <xdr:row>27</xdr:row>
          <xdr:rowOff>0</xdr:rowOff>
        </xdr:to>
        <xdr:sp macro="" textlink="">
          <xdr:nvSpPr>
            <xdr:cNvPr id="10264" name="Option Button 24" descr="Button to open information panel. When clicked, it displays information on any additional costs that are expected. "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27</xdr:row>
          <xdr:rowOff>12700</xdr:rowOff>
        </xdr:from>
        <xdr:to>
          <xdr:col>14</xdr:col>
          <xdr:colOff>381000</xdr:colOff>
          <xdr:row>28</xdr:row>
          <xdr:rowOff>0</xdr:rowOff>
        </xdr:to>
        <xdr:sp macro="" textlink="">
          <xdr:nvSpPr>
            <xdr:cNvPr id="10265" name="Option Button 25" descr="Button to open information panel. When clicked, it displays information on the cost of decomissioning the battery. "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29</xdr:row>
          <xdr:rowOff>0</xdr:rowOff>
        </xdr:from>
        <xdr:to>
          <xdr:col>14</xdr:col>
          <xdr:colOff>381000</xdr:colOff>
          <xdr:row>29</xdr:row>
          <xdr:rowOff>222250</xdr:rowOff>
        </xdr:to>
        <xdr:sp macro="" textlink="">
          <xdr:nvSpPr>
            <xdr:cNvPr id="10266" name="Option Button 26" descr="Button to open information panel. When clicked, it displays information on the inkind contributions to the project. "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31</xdr:row>
          <xdr:rowOff>76200</xdr:rowOff>
        </xdr:from>
        <xdr:to>
          <xdr:col>14</xdr:col>
          <xdr:colOff>381000</xdr:colOff>
          <xdr:row>31</xdr:row>
          <xdr:rowOff>298450</xdr:rowOff>
        </xdr:to>
        <xdr:sp macro="" textlink="">
          <xdr:nvSpPr>
            <xdr:cNvPr id="10267" name="Option Button 27" descr="Button to open information panel. When clicked, it displays information on the financial co-contribution for stream 1 (network benefits). "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32</xdr:row>
          <xdr:rowOff>107950</xdr:rowOff>
        </xdr:from>
        <xdr:to>
          <xdr:col>14</xdr:col>
          <xdr:colOff>381000</xdr:colOff>
          <xdr:row>32</xdr:row>
          <xdr:rowOff>317500</xdr:rowOff>
        </xdr:to>
        <xdr:sp macro="" textlink="">
          <xdr:nvSpPr>
            <xdr:cNvPr id="10268" name="Option Button 28" descr="Button to open information panel. When clicked, it displays information on the financial co-contribution for stream 2 (community benefits). "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33</xdr:row>
          <xdr:rowOff>69850</xdr:rowOff>
        </xdr:from>
        <xdr:to>
          <xdr:col>14</xdr:col>
          <xdr:colOff>381000</xdr:colOff>
          <xdr:row>33</xdr:row>
          <xdr:rowOff>298450</xdr:rowOff>
        </xdr:to>
        <xdr:sp macro="" textlink="">
          <xdr:nvSpPr>
            <xdr:cNvPr id="10269" name="Option Button 29" descr="Button to open information panel. When clicked, it displays information on the grant value sought from DEECA. "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35</xdr:row>
          <xdr:rowOff>0</xdr:rowOff>
        </xdr:from>
        <xdr:to>
          <xdr:col>14</xdr:col>
          <xdr:colOff>381000</xdr:colOff>
          <xdr:row>35</xdr:row>
          <xdr:rowOff>222250</xdr:rowOff>
        </xdr:to>
        <xdr:sp macro="" textlink="">
          <xdr:nvSpPr>
            <xdr:cNvPr id="10270" name="Option Button 30" descr="Button to open information panel. When clicked, it displays information on the net financial position of the battery, which will be calculated by the tool. "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1737360</xdr:colOff>
      <xdr:row>14</xdr:row>
      <xdr:rowOff>91440</xdr:rowOff>
    </xdr:from>
    <xdr:to>
      <xdr:col>6</xdr:col>
      <xdr:colOff>38100</xdr:colOff>
      <xdr:row>17</xdr:row>
      <xdr:rowOff>15240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1737360" y="9692640"/>
          <a:ext cx="10683240" cy="4267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the project dashboard</a:t>
          </a:r>
          <a:endParaRPr lang="en-GB" sz="1200" b="1">
            <a:solidFill>
              <a:schemeClr val="bg1"/>
            </a:solidFill>
          </a:endParaRPr>
        </a:p>
      </xdr:txBody>
    </xdr:sp>
    <xdr:clientData/>
  </xdr:twoCellAnchor>
  <xdr:twoCellAnchor>
    <xdr:from>
      <xdr:col>0</xdr:col>
      <xdr:colOff>140970</xdr:colOff>
      <xdr:row>3</xdr:row>
      <xdr:rowOff>106680</xdr:rowOff>
    </xdr:from>
    <xdr:to>
      <xdr:col>0</xdr:col>
      <xdr:colOff>1508970</xdr:colOff>
      <xdr:row>3</xdr:row>
      <xdr:rowOff>538680</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00000000-0008-0000-0600-00000C000000}"/>
            </a:ext>
          </a:extLst>
        </xdr:cNvPr>
        <xdr:cNvSpPr txBox="1"/>
      </xdr:nvSpPr>
      <xdr:spPr>
        <a:xfrm>
          <a:off x="140970" y="9753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140970</xdr:colOff>
      <xdr:row>3</xdr:row>
      <xdr:rowOff>701040</xdr:rowOff>
    </xdr:from>
    <xdr:to>
      <xdr:col>0</xdr:col>
      <xdr:colOff>1508970</xdr:colOff>
      <xdr:row>4</xdr:row>
      <xdr:rowOff>256740</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600-00000D000000}"/>
            </a:ext>
          </a:extLst>
        </xdr:cNvPr>
        <xdr:cNvSpPr txBox="1"/>
      </xdr:nvSpPr>
      <xdr:spPr>
        <a:xfrm>
          <a:off x="140970" y="15697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140970</xdr:colOff>
      <xdr:row>4</xdr:row>
      <xdr:rowOff>419100</xdr:rowOff>
    </xdr:from>
    <xdr:to>
      <xdr:col>0</xdr:col>
      <xdr:colOff>1508970</xdr:colOff>
      <xdr:row>5</xdr:row>
      <xdr:rowOff>241500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00000000-0008-0000-0600-00000E000000}"/>
            </a:ext>
          </a:extLst>
        </xdr:cNvPr>
        <xdr:cNvSpPr txBox="1"/>
      </xdr:nvSpPr>
      <xdr:spPr>
        <a:xfrm>
          <a:off x="140970" y="216408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140970</xdr:colOff>
      <xdr:row>5</xdr:row>
      <xdr:rowOff>403860</xdr:rowOff>
    </xdr:from>
    <xdr:to>
      <xdr:col>0</xdr:col>
      <xdr:colOff>1508970</xdr:colOff>
      <xdr:row>6</xdr:row>
      <xdr:rowOff>142440</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00000000-0008-0000-0600-00000F000000}"/>
            </a:ext>
          </a:extLst>
        </xdr:cNvPr>
        <xdr:cNvSpPr txBox="1"/>
      </xdr:nvSpPr>
      <xdr:spPr>
        <a:xfrm>
          <a:off x="140970" y="27584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140970</xdr:colOff>
      <xdr:row>5</xdr:row>
      <xdr:rowOff>718456</xdr:rowOff>
    </xdr:from>
    <xdr:to>
      <xdr:col>0</xdr:col>
      <xdr:colOff>1508970</xdr:colOff>
      <xdr:row>6</xdr:row>
      <xdr:rowOff>289396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00000000-0008-0000-0600-000010000000}"/>
            </a:ext>
          </a:extLst>
        </xdr:cNvPr>
        <xdr:cNvSpPr txBox="1"/>
      </xdr:nvSpPr>
      <xdr:spPr>
        <a:xfrm>
          <a:off x="140970" y="300445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140970</xdr:colOff>
      <xdr:row>6</xdr:row>
      <xdr:rowOff>304800</xdr:rowOff>
    </xdr:from>
    <xdr:to>
      <xdr:col>0</xdr:col>
      <xdr:colOff>1508970</xdr:colOff>
      <xdr:row>6</xdr:row>
      <xdr:rowOff>736800</xdr:rowOff>
    </xdr:to>
    <xdr:sp macro="" textlink="">
      <xdr:nvSpPr>
        <xdr:cNvPr id="17" name="TextBox 16">
          <a:hlinkClick xmlns:r="http://schemas.openxmlformats.org/officeDocument/2006/relationships" r:id="rId7"/>
          <a:extLst>
            <a:ext uri="{FF2B5EF4-FFF2-40B4-BE49-F238E27FC236}">
              <a16:creationId xmlns:a16="http://schemas.microsoft.com/office/drawing/2014/main" id="{00000000-0008-0000-0600-000011000000}"/>
            </a:ext>
          </a:extLst>
        </xdr:cNvPr>
        <xdr:cNvSpPr txBox="1"/>
      </xdr:nvSpPr>
      <xdr:spPr>
        <a:xfrm>
          <a:off x="140970" y="335280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140970</xdr:colOff>
      <xdr:row>7</xdr:row>
      <xdr:rowOff>434340</xdr:rowOff>
    </xdr:from>
    <xdr:to>
      <xdr:col>0</xdr:col>
      <xdr:colOff>1508970</xdr:colOff>
      <xdr:row>8</xdr:row>
      <xdr:rowOff>119580</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0000000-0008-0000-0600-000012000000}"/>
            </a:ext>
          </a:extLst>
        </xdr:cNvPr>
        <xdr:cNvSpPr txBox="1"/>
      </xdr:nvSpPr>
      <xdr:spPr>
        <a:xfrm>
          <a:off x="140970" y="45415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0</xdr:col>
      <xdr:colOff>140970</xdr:colOff>
      <xdr:row>6</xdr:row>
      <xdr:rowOff>899160</xdr:rowOff>
    </xdr:from>
    <xdr:to>
      <xdr:col>0</xdr:col>
      <xdr:colOff>1508970</xdr:colOff>
      <xdr:row>7</xdr:row>
      <xdr:rowOff>271980</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600-000013000000}"/>
            </a:ext>
          </a:extLst>
        </xdr:cNvPr>
        <xdr:cNvSpPr txBox="1"/>
      </xdr:nvSpPr>
      <xdr:spPr>
        <a:xfrm>
          <a:off x="140970" y="394716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Community</a:t>
          </a:r>
          <a:r>
            <a:rPr lang="en-GB" sz="1100" b="1" baseline="0">
              <a:solidFill>
                <a:srgbClr val="0F5564"/>
              </a:solidFill>
            </a:rPr>
            <a:t> benefits</a:t>
          </a:r>
          <a:endParaRPr lang="en-GB" sz="1100" b="1">
            <a:solidFill>
              <a:srgbClr val="0F5564"/>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2</xdr:row>
          <xdr:rowOff>12700</xdr:rowOff>
        </xdr:from>
        <xdr:to>
          <xdr:col>5</xdr:col>
          <xdr:colOff>279400</xdr:colOff>
          <xdr:row>3</xdr:row>
          <xdr:rowOff>31750</xdr:rowOff>
        </xdr:to>
        <xdr:sp macro="" textlink="">
          <xdr:nvSpPr>
            <xdr:cNvPr id="11265" name="Option Button 1" descr="Button to open information panel. When clicked, it displays background information on the community benefits workbook page. "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xdr:row>
          <xdr:rowOff>298450</xdr:rowOff>
        </xdr:from>
        <xdr:to>
          <xdr:col>5</xdr:col>
          <xdr:colOff>298450</xdr:colOff>
          <xdr:row>3</xdr:row>
          <xdr:rowOff>508000</xdr:rowOff>
        </xdr:to>
        <xdr:sp macro="" textlink="">
          <xdr:nvSpPr>
            <xdr:cNvPr id="11266" name="Option Button 2" descr="Button to open information panel. When clicked, it displays information on describing / quantifying the expected increased hosting capacity after battery installation. "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146050</xdr:rowOff>
        </xdr:from>
        <xdr:to>
          <xdr:col>5</xdr:col>
          <xdr:colOff>298450</xdr:colOff>
          <xdr:row>4</xdr:row>
          <xdr:rowOff>374650</xdr:rowOff>
        </xdr:to>
        <xdr:sp macro="" textlink="">
          <xdr:nvSpPr>
            <xdr:cNvPr id="11267" name="Option Button 3" descr="Button to open information panel. When clicked, it displays information on describing / quantifying the expected increased reliability from the battery installation. "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xdr:row>
          <xdr:rowOff>222250</xdr:rowOff>
        </xdr:from>
        <xdr:to>
          <xdr:col>5</xdr:col>
          <xdr:colOff>304800</xdr:colOff>
          <xdr:row>5</xdr:row>
          <xdr:rowOff>431800</xdr:rowOff>
        </xdr:to>
        <xdr:sp macro="" textlink="">
          <xdr:nvSpPr>
            <xdr:cNvPr id="11268" name="Option Button 4" descr="Button to open information panel. When clicked, it displays information on describing / quantifying local benefits after battery installation. "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xdr:row>
          <xdr:rowOff>260350</xdr:rowOff>
        </xdr:from>
        <xdr:to>
          <xdr:col>5</xdr:col>
          <xdr:colOff>298450</xdr:colOff>
          <xdr:row>6</xdr:row>
          <xdr:rowOff>488950</xdr:rowOff>
        </xdr:to>
        <xdr:sp macro="" textlink="">
          <xdr:nvSpPr>
            <xdr:cNvPr id="11269" name="Option Button 5" descr="Button to open information panel. When clicked, it displays information on describing / quantifying reduced network upgrade costs after battery installation."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222250</xdr:rowOff>
        </xdr:from>
        <xdr:to>
          <xdr:col>5</xdr:col>
          <xdr:colOff>279400</xdr:colOff>
          <xdr:row>7</xdr:row>
          <xdr:rowOff>450850</xdr:rowOff>
        </xdr:to>
        <xdr:sp macro="" textlink="">
          <xdr:nvSpPr>
            <xdr:cNvPr id="11270" name="Option Button 6" descr="Button to open information panel. When clicked, it displays information on describing / quantifying how much communities will feel they have contributed to Victoria's energy transition. "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450850</xdr:rowOff>
        </xdr:from>
        <xdr:to>
          <xdr:col>5</xdr:col>
          <xdr:colOff>298450</xdr:colOff>
          <xdr:row>8</xdr:row>
          <xdr:rowOff>660400</xdr:rowOff>
        </xdr:to>
        <xdr:sp macro="" textlink="">
          <xdr:nvSpPr>
            <xdr:cNvPr id="11271" name="Option Button 7" descr="Button to open information panel. When clicked, it displays information on describing / quantifying how this project may make it easier or quicker for neighbourhood batteries to be implemented. "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184150</xdr:rowOff>
        </xdr:from>
        <xdr:to>
          <xdr:col>5</xdr:col>
          <xdr:colOff>279400</xdr:colOff>
          <xdr:row>9</xdr:row>
          <xdr:rowOff>412750</xdr:rowOff>
        </xdr:to>
        <xdr:sp macro="" textlink="">
          <xdr:nvSpPr>
            <xdr:cNvPr id="11272" name="Option Button 8" descr="Button to open information panel. When clicked, it displays information on describing / quantifying any other benefits the battery may provide."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129540</xdr:colOff>
      <xdr:row>4</xdr:row>
      <xdr:rowOff>0</xdr:rowOff>
    </xdr:from>
    <xdr:to>
      <xdr:col>0</xdr:col>
      <xdr:colOff>1497540</xdr:colOff>
      <xdr:row>6</xdr:row>
      <xdr:rowOff>12900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29540" y="9296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129540</xdr:colOff>
      <xdr:row>6</xdr:row>
      <xdr:rowOff>62049</xdr:rowOff>
    </xdr:from>
    <xdr:to>
      <xdr:col>0</xdr:col>
      <xdr:colOff>1497540</xdr:colOff>
      <xdr:row>8</xdr:row>
      <xdr:rowOff>21609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129540" y="1410789"/>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129540</xdr:colOff>
      <xdr:row>8</xdr:row>
      <xdr:rowOff>70758</xdr:rowOff>
    </xdr:from>
    <xdr:to>
      <xdr:col>0</xdr:col>
      <xdr:colOff>1497540</xdr:colOff>
      <xdr:row>10</xdr:row>
      <xdr:rowOff>30318</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700-000004000000}"/>
            </a:ext>
          </a:extLst>
        </xdr:cNvPr>
        <xdr:cNvSpPr txBox="1"/>
      </xdr:nvSpPr>
      <xdr:spPr>
        <a:xfrm>
          <a:off x="129540" y="189193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129540</xdr:colOff>
      <xdr:row>10</xdr:row>
      <xdr:rowOff>79467</xdr:rowOff>
    </xdr:from>
    <xdr:to>
      <xdr:col>0</xdr:col>
      <xdr:colOff>1497540</xdr:colOff>
      <xdr:row>12</xdr:row>
      <xdr:rowOff>107607</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700-000005000000}"/>
            </a:ext>
          </a:extLst>
        </xdr:cNvPr>
        <xdr:cNvSpPr txBox="1"/>
      </xdr:nvSpPr>
      <xdr:spPr>
        <a:xfrm>
          <a:off x="129540" y="2373087"/>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129540</xdr:colOff>
      <xdr:row>12</xdr:row>
      <xdr:rowOff>156756</xdr:rowOff>
    </xdr:from>
    <xdr:to>
      <xdr:col>0</xdr:col>
      <xdr:colOff>1497540</xdr:colOff>
      <xdr:row>14</xdr:row>
      <xdr:rowOff>116316</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700-000006000000}"/>
            </a:ext>
          </a:extLst>
        </xdr:cNvPr>
        <xdr:cNvSpPr txBox="1"/>
      </xdr:nvSpPr>
      <xdr:spPr>
        <a:xfrm>
          <a:off x="129540" y="285423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129540</xdr:colOff>
      <xdr:row>14</xdr:row>
      <xdr:rowOff>165465</xdr:rowOff>
    </xdr:from>
    <xdr:to>
      <xdr:col>0</xdr:col>
      <xdr:colOff>1497540</xdr:colOff>
      <xdr:row>16</xdr:row>
      <xdr:rowOff>125025</xdr:rowOff>
    </xdr:to>
    <xdr:sp macro="" textlink="">
      <xdr:nvSpPr>
        <xdr:cNvPr id="7" name="TextBox 6">
          <a:hlinkClick xmlns:r="http://schemas.openxmlformats.org/officeDocument/2006/relationships" r:id="rId6"/>
          <a:extLst>
            <a:ext uri="{FF2B5EF4-FFF2-40B4-BE49-F238E27FC236}">
              <a16:creationId xmlns:a16="http://schemas.microsoft.com/office/drawing/2014/main" id="{00000000-0008-0000-0700-000007000000}"/>
            </a:ext>
          </a:extLst>
        </xdr:cNvPr>
        <xdr:cNvSpPr txBox="1"/>
      </xdr:nvSpPr>
      <xdr:spPr>
        <a:xfrm>
          <a:off x="129540" y="3335385"/>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129540</xdr:colOff>
      <xdr:row>19</xdr:row>
      <xdr:rowOff>76200</xdr:rowOff>
    </xdr:from>
    <xdr:to>
      <xdr:col>0</xdr:col>
      <xdr:colOff>1497540</xdr:colOff>
      <xdr:row>21</xdr:row>
      <xdr:rowOff>165300</xdr:rowOff>
    </xdr:to>
    <xdr:sp macro="" textlink="">
      <xdr:nvSpPr>
        <xdr:cNvPr id="8" name="TextBox 7">
          <a:hlinkClick xmlns:r="http://schemas.openxmlformats.org/officeDocument/2006/relationships" r:id="rId7"/>
          <a:extLst>
            <a:ext uri="{FF2B5EF4-FFF2-40B4-BE49-F238E27FC236}">
              <a16:creationId xmlns:a16="http://schemas.microsoft.com/office/drawing/2014/main" id="{00000000-0008-0000-0700-000008000000}"/>
            </a:ext>
          </a:extLst>
        </xdr:cNvPr>
        <xdr:cNvSpPr txBox="1"/>
      </xdr:nvSpPr>
      <xdr:spPr>
        <a:xfrm>
          <a:off x="129540" y="429768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Dashboard</a:t>
          </a:r>
        </a:p>
      </xdr:txBody>
    </xdr:sp>
    <xdr:clientData/>
  </xdr:twoCellAnchor>
  <xdr:twoCellAnchor>
    <xdr:from>
      <xdr:col>0</xdr:col>
      <xdr:colOff>129540</xdr:colOff>
      <xdr:row>16</xdr:row>
      <xdr:rowOff>174174</xdr:rowOff>
    </xdr:from>
    <xdr:to>
      <xdr:col>0</xdr:col>
      <xdr:colOff>1497540</xdr:colOff>
      <xdr:row>19</xdr:row>
      <xdr:rowOff>27054</xdr:rowOff>
    </xdr:to>
    <xdr:sp macro="" textlink="">
      <xdr:nvSpPr>
        <xdr:cNvPr id="9" name="TextBox 8">
          <a:hlinkClick xmlns:r="http://schemas.openxmlformats.org/officeDocument/2006/relationships" r:id="rId8"/>
          <a:extLst>
            <a:ext uri="{FF2B5EF4-FFF2-40B4-BE49-F238E27FC236}">
              <a16:creationId xmlns:a16="http://schemas.microsoft.com/office/drawing/2014/main" id="{00000000-0008-0000-0700-000009000000}"/>
            </a:ext>
          </a:extLst>
        </xdr:cNvPr>
        <xdr:cNvSpPr txBox="1"/>
      </xdr:nvSpPr>
      <xdr:spPr>
        <a:xfrm>
          <a:off x="129540" y="381653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xdr:twoCellAnchor>
    <xdr:from>
      <xdr:col>2</xdr:col>
      <xdr:colOff>388620</xdr:colOff>
      <xdr:row>11</xdr:row>
      <xdr:rowOff>19050</xdr:rowOff>
    </xdr:from>
    <xdr:to>
      <xdr:col>13</xdr:col>
      <xdr:colOff>102870</xdr:colOff>
      <xdr:row>17</xdr:row>
      <xdr:rowOff>129540</xdr:rowOff>
    </xdr:to>
    <xdr:graphicFrame macro="">
      <xdr:nvGraphicFramePr>
        <xdr:cNvPr id="10" name="Chart 9" descr="Chart the shows revenues, expenses and the net position by year of operation (using the values that are input in the above budget chart). ">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146050</xdr:colOff>
          <xdr:row>18</xdr:row>
          <xdr:rowOff>146050</xdr:rowOff>
        </xdr:from>
        <xdr:to>
          <xdr:col>11</xdr:col>
          <xdr:colOff>381000</xdr:colOff>
          <xdr:row>20</xdr:row>
          <xdr:rowOff>31750</xdr:rowOff>
        </xdr:to>
        <xdr:sp macro="" textlink="">
          <xdr:nvSpPr>
            <xdr:cNvPr id="12289" name="Option Button 1" descr="Button to open information panel. When clicked, it displays information on the metrics information that will be required. "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20</xdr:row>
          <xdr:rowOff>152400</xdr:rowOff>
        </xdr:from>
        <xdr:to>
          <xdr:col>11</xdr:col>
          <xdr:colOff>374650</xdr:colOff>
          <xdr:row>21</xdr:row>
          <xdr:rowOff>165100</xdr:rowOff>
        </xdr:to>
        <xdr:sp macro="" textlink="">
          <xdr:nvSpPr>
            <xdr:cNvPr id="12290" name="Option Button 2" descr="Button to open information panel. When clicked, it displays background information on what a return on investment is. "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22</xdr:row>
          <xdr:rowOff>184150</xdr:rowOff>
        </xdr:from>
        <xdr:to>
          <xdr:col>11</xdr:col>
          <xdr:colOff>374650</xdr:colOff>
          <xdr:row>24</xdr:row>
          <xdr:rowOff>0</xdr:rowOff>
        </xdr:to>
        <xdr:sp macro="" textlink="">
          <xdr:nvSpPr>
            <xdr:cNvPr id="12292" name="Option Button 4" descr="Button to open information panel. When clicked, it displays information on what the present value of revenue is."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23</xdr:row>
          <xdr:rowOff>190500</xdr:rowOff>
        </xdr:from>
        <xdr:to>
          <xdr:col>11</xdr:col>
          <xdr:colOff>374650</xdr:colOff>
          <xdr:row>25</xdr:row>
          <xdr:rowOff>12700</xdr:rowOff>
        </xdr:to>
        <xdr:sp macro="" textlink="">
          <xdr:nvSpPr>
            <xdr:cNvPr id="12293" name="Option Button 5" descr="Button to open information panel. When clicked, it displays information on what the present value of costs is. "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24</xdr:row>
          <xdr:rowOff>165100</xdr:rowOff>
        </xdr:from>
        <xdr:to>
          <xdr:col>11</xdr:col>
          <xdr:colOff>374650</xdr:colOff>
          <xdr:row>25</xdr:row>
          <xdr:rowOff>190500</xdr:rowOff>
        </xdr:to>
        <xdr:sp macro="" textlink="">
          <xdr:nvSpPr>
            <xdr:cNvPr id="12294" name="Option Button 6" descr="Button to open information panel. When clicked, it displays information on what the capital cost per kilowatt hour is. "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25</xdr:row>
          <xdr:rowOff>184150</xdr:rowOff>
        </xdr:from>
        <xdr:to>
          <xdr:col>11</xdr:col>
          <xdr:colOff>374650</xdr:colOff>
          <xdr:row>27</xdr:row>
          <xdr:rowOff>12700</xdr:rowOff>
        </xdr:to>
        <xdr:sp macro="" textlink="">
          <xdr:nvSpPr>
            <xdr:cNvPr id="12295" name="Option Button 7" descr="Button to open information panel. When clicked, it displays information on the total project costs per kilowatt hour. "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27</xdr:row>
          <xdr:rowOff>76200</xdr:rowOff>
        </xdr:from>
        <xdr:to>
          <xdr:col>11</xdr:col>
          <xdr:colOff>374650</xdr:colOff>
          <xdr:row>29</xdr:row>
          <xdr:rowOff>31750</xdr:rowOff>
        </xdr:to>
        <xdr:sp macro="" textlink="">
          <xdr:nvSpPr>
            <xdr:cNvPr id="12296" name="Option Button 8" descr="Button to open information panel. When clicked, it displays information on the minimum cash contribution by the project proponent. "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29</xdr:row>
          <xdr:rowOff>76200</xdr:rowOff>
        </xdr:from>
        <xdr:to>
          <xdr:col>11</xdr:col>
          <xdr:colOff>374650</xdr:colOff>
          <xdr:row>31</xdr:row>
          <xdr:rowOff>31750</xdr:rowOff>
        </xdr:to>
        <xdr:sp macro="" textlink="">
          <xdr:nvSpPr>
            <xdr:cNvPr id="12297" name="Option Button 9" descr="Button to open information panel. When clicked, it displays information on additional contributions required in year one of the project. "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31</xdr:row>
          <xdr:rowOff>50800</xdr:rowOff>
        </xdr:from>
        <xdr:to>
          <xdr:col>11</xdr:col>
          <xdr:colOff>374650</xdr:colOff>
          <xdr:row>33</xdr:row>
          <xdr:rowOff>0</xdr:rowOff>
        </xdr:to>
        <xdr:sp macro="" textlink="">
          <xdr:nvSpPr>
            <xdr:cNvPr id="12298" name="Option Button 10" descr="Button to open information panel. When clicked, it displays information on the estimated grant from DEECA."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9</xdr:col>
      <xdr:colOff>601980</xdr:colOff>
      <xdr:row>8</xdr:row>
      <xdr:rowOff>205740</xdr:rowOff>
    </xdr:from>
    <xdr:to>
      <xdr:col>20</xdr:col>
      <xdr:colOff>145652</xdr:colOff>
      <xdr:row>11</xdr:row>
      <xdr:rowOff>344945</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240780" y="3710940"/>
          <a:ext cx="6249272" cy="10002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403860</xdr:colOff>
      <xdr:row>3</xdr:row>
      <xdr:rowOff>160020</xdr:rowOff>
    </xdr:from>
    <xdr:to>
      <xdr:col>14</xdr:col>
      <xdr:colOff>552660</xdr:colOff>
      <xdr:row>6</xdr:row>
      <xdr:rowOff>89100</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900-00000A000000}"/>
            </a:ext>
          </a:extLst>
        </xdr:cNvPr>
        <xdr:cNvSpPr txBox="1"/>
      </xdr:nvSpPr>
      <xdr:spPr>
        <a:xfrm>
          <a:off x="9578340" y="80010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12</xdr:col>
      <xdr:colOff>403860</xdr:colOff>
      <xdr:row>6</xdr:row>
      <xdr:rowOff>168729</xdr:rowOff>
    </xdr:from>
    <xdr:to>
      <xdr:col>14</xdr:col>
      <xdr:colOff>552660</xdr:colOff>
      <xdr:row>9</xdr:row>
      <xdr:rowOff>90189</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900-00000B000000}"/>
            </a:ext>
          </a:extLst>
        </xdr:cNvPr>
        <xdr:cNvSpPr txBox="1"/>
      </xdr:nvSpPr>
      <xdr:spPr>
        <a:xfrm>
          <a:off x="9578340" y="1311729"/>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12</xdr:col>
      <xdr:colOff>403860</xdr:colOff>
      <xdr:row>9</xdr:row>
      <xdr:rowOff>139338</xdr:rowOff>
    </xdr:from>
    <xdr:to>
      <xdr:col>14</xdr:col>
      <xdr:colOff>552660</xdr:colOff>
      <xdr:row>12</xdr:row>
      <xdr:rowOff>68418</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900-00000C000000}"/>
            </a:ext>
          </a:extLst>
        </xdr:cNvPr>
        <xdr:cNvSpPr txBox="1"/>
      </xdr:nvSpPr>
      <xdr:spPr>
        <a:xfrm>
          <a:off x="9578340" y="179287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12</xdr:col>
      <xdr:colOff>403860</xdr:colOff>
      <xdr:row>12</xdr:row>
      <xdr:rowOff>117567</xdr:rowOff>
    </xdr:from>
    <xdr:to>
      <xdr:col>14</xdr:col>
      <xdr:colOff>552660</xdr:colOff>
      <xdr:row>15</xdr:row>
      <xdr:rowOff>46647</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00000000-0008-0000-0900-00000D000000}"/>
            </a:ext>
          </a:extLst>
        </xdr:cNvPr>
        <xdr:cNvSpPr txBox="1"/>
      </xdr:nvSpPr>
      <xdr:spPr>
        <a:xfrm>
          <a:off x="9578340" y="2274027"/>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12</xdr:col>
      <xdr:colOff>403860</xdr:colOff>
      <xdr:row>15</xdr:row>
      <xdr:rowOff>164376</xdr:rowOff>
    </xdr:from>
    <xdr:to>
      <xdr:col>14</xdr:col>
      <xdr:colOff>552660</xdr:colOff>
      <xdr:row>18</xdr:row>
      <xdr:rowOff>78216</xdr:rowOff>
    </xdr:to>
    <xdr:sp macro="" textlink="">
      <xdr:nvSpPr>
        <xdr:cNvPr id="14" name="TextBox 13">
          <a:hlinkClick xmlns:r="http://schemas.openxmlformats.org/officeDocument/2006/relationships" r:id="rId5"/>
          <a:extLst>
            <a:ext uri="{FF2B5EF4-FFF2-40B4-BE49-F238E27FC236}">
              <a16:creationId xmlns:a16="http://schemas.microsoft.com/office/drawing/2014/main" id="{00000000-0008-0000-0900-00000E000000}"/>
            </a:ext>
          </a:extLst>
        </xdr:cNvPr>
        <xdr:cNvSpPr txBox="1"/>
      </xdr:nvSpPr>
      <xdr:spPr>
        <a:xfrm>
          <a:off x="9578340" y="282375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12</xdr:col>
      <xdr:colOff>403860</xdr:colOff>
      <xdr:row>18</xdr:row>
      <xdr:rowOff>165465</xdr:rowOff>
    </xdr:from>
    <xdr:to>
      <xdr:col>14</xdr:col>
      <xdr:colOff>552660</xdr:colOff>
      <xdr:row>21</xdr:row>
      <xdr:rowOff>94545</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900-00000F000000}"/>
            </a:ext>
          </a:extLst>
        </xdr:cNvPr>
        <xdr:cNvSpPr txBox="1"/>
      </xdr:nvSpPr>
      <xdr:spPr>
        <a:xfrm>
          <a:off x="9578340" y="3343005"/>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12</xdr:col>
      <xdr:colOff>403860</xdr:colOff>
      <xdr:row>25</xdr:row>
      <xdr:rowOff>7620</xdr:rowOff>
    </xdr:from>
    <xdr:to>
      <xdr:col>14</xdr:col>
      <xdr:colOff>552660</xdr:colOff>
      <xdr:row>27</xdr:row>
      <xdr:rowOff>104340</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00000000-0008-0000-0900-000010000000}"/>
            </a:ext>
          </a:extLst>
        </xdr:cNvPr>
        <xdr:cNvSpPr txBox="1"/>
      </xdr:nvSpPr>
      <xdr:spPr>
        <a:xfrm>
          <a:off x="9578340" y="43586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12</xdr:col>
      <xdr:colOff>403860</xdr:colOff>
      <xdr:row>22</xdr:row>
      <xdr:rowOff>14154</xdr:rowOff>
    </xdr:from>
    <xdr:to>
      <xdr:col>14</xdr:col>
      <xdr:colOff>552660</xdr:colOff>
      <xdr:row>24</xdr:row>
      <xdr:rowOff>110874</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00000000-0008-0000-0900-000018000000}"/>
            </a:ext>
          </a:extLst>
        </xdr:cNvPr>
        <xdr:cNvSpPr txBox="1"/>
      </xdr:nvSpPr>
      <xdr:spPr>
        <a:xfrm>
          <a:off x="9578340" y="386225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ctrlProp" Target="../ctrlProps/ctrlProp4.xml"/><Relationship Id="rId7"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ctrlProp" Target="../ctrlProps/ctrlProp12.x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vmlDrawing" Target="../drawings/vmlDrawing3.v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drawing" Target="../drawings/drawing4.xm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ctrlProp" Target="../ctrlProps/ctrlProp31.x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vmlDrawing" Target="../drawings/vmlDrawing4.v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drawing" Target="../drawings/drawing5.xml"/><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ctrlProp" Target="../ctrlProps/ctrlProp54.x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vmlDrawing" Target="../drawings/vmlDrawing5.v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drawing" Target="../drawings/drawing6.xml"/><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6.xml"/><Relationship Id="rId3" Type="http://schemas.openxmlformats.org/officeDocument/2006/relationships/ctrlProp" Target="../ctrlProps/ctrlProp81.xml"/><Relationship Id="rId7" Type="http://schemas.openxmlformats.org/officeDocument/2006/relationships/ctrlProp" Target="../ctrlProps/ctrlProp85.xml"/><Relationship Id="rId2" Type="http://schemas.openxmlformats.org/officeDocument/2006/relationships/vmlDrawing" Target="../drawings/vmlDrawing6.vml"/><Relationship Id="rId1" Type="http://schemas.openxmlformats.org/officeDocument/2006/relationships/drawing" Target="../drawings/drawing7.xml"/><Relationship Id="rId6" Type="http://schemas.openxmlformats.org/officeDocument/2006/relationships/ctrlProp" Target="../ctrlProps/ctrlProp84.xml"/><Relationship Id="rId5" Type="http://schemas.openxmlformats.org/officeDocument/2006/relationships/ctrlProp" Target="../ctrlProps/ctrlProp8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4.xml"/><Relationship Id="rId3" Type="http://schemas.openxmlformats.org/officeDocument/2006/relationships/ctrlProp" Target="../ctrlProps/ctrlProp89.xml"/><Relationship Id="rId7" Type="http://schemas.openxmlformats.org/officeDocument/2006/relationships/ctrlProp" Target="../ctrlProps/ctrlProp93.xml"/><Relationship Id="rId2" Type="http://schemas.openxmlformats.org/officeDocument/2006/relationships/vmlDrawing" Target="../drawings/vmlDrawing7.vml"/><Relationship Id="rId1" Type="http://schemas.openxmlformats.org/officeDocument/2006/relationships/drawing" Target="../drawings/drawing8.xml"/><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F051-25EE-42F8-9D47-DB55F6F26AE9}">
  <sheetPr codeName="Sheet1">
    <tabColor rgb="FF0F5564"/>
  </sheetPr>
  <dimension ref="B1:D19"/>
  <sheetViews>
    <sheetView showGridLines="0" showRowColHeaders="0" tabSelected="1" zoomScaleNormal="100" workbookViewId="0">
      <selection activeCell="B15" sqref="B15"/>
    </sheetView>
  </sheetViews>
  <sheetFormatPr defaultColWidth="8.81640625" defaultRowHeight="12.5"/>
  <cols>
    <col min="1" max="1" width="25.81640625" style="19" customWidth="1"/>
    <col min="2" max="2" width="94.81640625" style="19" customWidth="1"/>
    <col min="3" max="3" width="44.54296875" style="19" customWidth="1"/>
    <col min="4" max="16384" width="8.81640625" style="19"/>
  </cols>
  <sheetData>
    <row r="1" spans="2:4" ht="8.15" customHeight="1"/>
    <row r="2" spans="2:4" ht="46">
      <c r="B2" s="20" t="s">
        <v>0</v>
      </c>
    </row>
    <row r="3" spans="2:4" ht="10.4" customHeight="1"/>
    <row r="4" spans="2:4" ht="14.5" thickBot="1">
      <c r="B4" s="21" t="s">
        <v>1</v>
      </c>
    </row>
    <row r="5" spans="2:4" s="35" customFormat="1" ht="47.15" customHeight="1">
      <c r="B5" s="27" t="s">
        <v>2</v>
      </c>
    </row>
    <row r="6" spans="2:4" s="35" customFormat="1" ht="60" customHeight="1">
      <c r="B6" s="34" t="s">
        <v>3</v>
      </c>
      <c r="D6" s="35" t="s">
        <v>4</v>
      </c>
    </row>
    <row r="7" spans="2:4" ht="30" customHeight="1">
      <c r="B7" s="23" t="s">
        <v>5</v>
      </c>
    </row>
    <row r="8" spans="2:4" ht="15" customHeight="1">
      <c r="B8" s="23" t="s">
        <v>6</v>
      </c>
    </row>
    <row r="9" spans="2:4" ht="33.65" customHeight="1">
      <c r="B9" s="24" t="s">
        <v>7</v>
      </c>
    </row>
    <row r="10" spans="2:4" ht="47.15" customHeight="1">
      <c r="B10" s="24" t="s">
        <v>8</v>
      </c>
    </row>
    <row r="11" spans="2:4">
      <c r="C11" s="25"/>
    </row>
    <row r="12" spans="2:4">
      <c r="B12" s="22"/>
    </row>
    <row r="13" spans="2:4" ht="9.65" customHeight="1"/>
    <row r="14" spans="2:4" ht="13.4" customHeight="1" thickBot="1">
      <c r="B14" s="21" t="s">
        <v>9</v>
      </c>
    </row>
    <row r="15" spans="2:4" s="35" customFormat="1" ht="70.75" customHeight="1">
      <c r="B15" s="34" t="s">
        <v>10</v>
      </c>
    </row>
    <row r="16" spans="2:4" s="35" customFormat="1" ht="47.15" customHeight="1">
      <c r="B16" s="34" t="s">
        <v>11</v>
      </c>
    </row>
    <row r="17" spans="2:2" ht="60" customHeight="1">
      <c r="B17" s="27" t="s">
        <v>12</v>
      </c>
    </row>
    <row r="18" spans="2:2" s="28" customFormat="1" ht="60" customHeight="1">
      <c r="B18" s="27" t="s">
        <v>13</v>
      </c>
    </row>
    <row r="19" spans="2:2">
      <c r="B19" s="23"/>
    </row>
  </sheetData>
  <sheetProtection algorithmName="SHA-512" hashValue="urRGiYzJkw6Fkny3KFeHEgDKaVS7kcYiLNYOD072ktVahz4bk4vklMOBg21V/FptZJPW+oWVEOKek9FHreESoA==" saltValue="cByCSpzXeOYlCmQ51hSJiA==" spinCount="100000" sheet="1" selectLockedCells="1" selectUnlockedCells="1"/>
  <pageMargins left="0.7" right="0.7" top="0.75" bottom="0.75" header="0.3" footer="0.3"/>
  <headerFooter>
    <oddFooter>&amp;C_x000D_&amp;1#&amp;"Calibri"&amp;12&amp;K000000 OFFICIAL</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3B49-0783-4A96-A516-E71B7376B1A0}">
  <sheetPr codeName="Sheet3">
    <tabColor rgb="FF0F5564"/>
  </sheetPr>
  <dimension ref="B1:G18"/>
  <sheetViews>
    <sheetView showGridLines="0" showRowColHeaders="0" topLeftCell="A2" zoomScaleNormal="100" workbookViewId="0">
      <selection activeCell="C8" sqref="C8"/>
    </sheetView>
  </sheetViews>
  <sheetFormatPr defaultColWidth="8.81640625" defaultRowHeight="12.5"/>
  <cols>
    <col min="1" max="1" width="25.81640625" style="19" customWidth="1"/>
    <col min="2" max="2" width="83.54296875" style="19" customWidth="1"/>
    <col min="3" max="3" width="4.1796875" style="19" customWidth="1"/>
    <col min="4" max="4" width="50.81640625" style="19" customWidth="1"/>
    <col min="5" max="16384" width="8.81640625" style="19"/>
  </cols>
  <sheetData>
    <row r="1" spans="2:7" ht="16" customHeight="1">
      <c r="G1" s="110"/>
    </row>
    <row r="2" spans="2:7" ht="46" customHeight="1">
      <c r="B2" s="36" t="s">
        <v>14</v>
      </c>
    </row>
    <row r="3" spans="2:7" ht="8.15" customHeight="1"/>
    <row r="4" spans="2:7" ht="17.149999999999999" customHeight="1" thickBot="1">
      <c r="B4" s="21" t="s">
        <v>9</v>
      </c>
      <c r="D4" s="38" t="s">
        <v>15</v>
      </c>
    </row>
    <row r="5" spans="2:7" s="28" customFormat="1" ht="86.15" customHeight="1">
      <c r="B5" s="27" t="s">
        <v>16</v>
      </c>
      <c r="D5" s="176" t="str" cm="1">
        <f t="array" ref="D5">_xlfn.IFS(C8=1," ", C8=2, 'Display text'!C7, C8=3, 'Display text'!D7)</f>
        <v>A business case is a document that outlines the justification for the project, presenting the potential community or network benefits, costs, risks, and returns associated with the battery. 
It will include analyses, such as financial projections,  project benefit research, and alignment with community and 100NB program objectives. 
It will be used by DEECA to evaluate the viability and potential impact of the proposed initiative.</v>
      </c>
      <c r="E5" s="27"/>
    </row>
    <row r="6" spans="2:7" s="28" customFormat="1" ht="47.15" customHeight="1">
      <c r="B6" s="27" t="s">
        <v>17</v>
      </c>
      <c r="D6" s="177"/>
    </row>
    <row r="7" spans="2:7" s="28" customFormat="1" ht="8.15" customHeight="1">
      <c r="B7" s="27"/>
      <c r="D7" s="177"/>
    </row>
    <row r="8" spans="2:7" s="28" customFormat="1" ht="17.149999999999999" customHeight="1" thickBot="1">
      <c r="B8" s="33" t="s">
        <v>18</v>
      </c>
      <c r="C8" s="172">
        <v>2</v>
      </c>
      <c r="D8" s="177"/>
    </row>
    <row r="9" spans="2:7" s="28" customFormat="1" ht="46.4" customHeight="1">
      <c r="B9" s="29" t="s">
        <v>19</v>
      </c>
      <c r="C9" s="32"/>
      <c r="D9" s="177"/>
    </row>
    <row r="10" spans="2:7" ht="8.15" customHeight="1">
      <c r="B10" s="22"/>
      <c r="D10" s="177"/>
    </row>
    <row r="11" spans="2:7" ht="17.149999999999999" customHeight="1" thickBot="1">
      <c r="B11" s="21" t="s">
        <v>20</v>
      </c>
      <c r="D11" s="177"/>
    </row>
    <row r="12" spans="2:7" s="28" customFormat="1" ht="47.15" customHeight="1">
      <c r="B12" s="27" t="s">
        <v>21</v>
      </c>
      <c r="D12" s="178"/>
    </row>
    <row r="13" spans="2:7" s="28" customFormat="1" ht="34" customHeight="1">
      <c r="B13" s="27" t="s">
        <v>22</v>
      </c>
    </row>
    <row r="14" spans="2:7" ht="8.15" customHeight="1">
      <c r="B14" s="22"/>
    </row>
    <row r="15" spans="2:7" ht="17.149999999999999" customHeight="1" thickBot="1">
      <c r="B15" s="21" t="s">
        <v>23</v>
      </c>
    </row>
    <row r="16" spans="2:7" ht="47.15" customHeight="1">
      <c r="B16" s="27" t="s">
        <v>24</v>
      </c>
    </row>
    <row r="17" spans="2:2" s="27" customFormat="1" ht="34" customHeight="1">
      <c r="B17" s="27" t="s">
        <v>25</v>
      </c>
    </row>
    <row r="18" spans="2:2" ht="8.15" customHeight="1"/>
  </sheetData>
  <sheetProtection selectLockedCells="1" selectUnlockedCells="1"/>
  <mergeCells count="1">
    <mergeCell ref="D5:D12"/>
  </mergeCells>
  <dataValidations count="1">
    <dataValidation allowBlank="1" showInputMessage="1" showErrorMessage="1" promptTitle="What is a business case?" sqref="B8" xr:uid="{DD0536E9-6545-4A50-9E8E-67AC2ED082FF}"/>
  </dataValidations>
  <pageMargins left="0.7" right="0.7" top="0.75" bottom="0.75" header="0.3" footer="0.3"/>
  <pageSetup paperSize="9" orientation="portrait" r:id="rId1"/>
  <headerFooter>
    <oddFooter>&amp;C_x000D_&amp;1#&amp;"Calibri"&amp;12&amp;K000000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Option Button 5">
              <controlPr defaultSize="0" autoFill="0" autoLine="0" autoPict="0" altText="Button to clear the information panel. ">
                <anchor moveWithCells="1">
                  <from>
                    <xdr:col>1</xdr:col>
                    <xdr:colOff>4908550</xdr:colOff>
                    <xdr:row>7</xdr:row>
                    <xdr:rowOff>0</xdr:rowOff>
                  </from>
                  <to>
                    <xdr:col>1</xdr:col>
                    <xdr:colOff>5575300</xdr:colOff>
                    <xdr:row>8</xdr:row>
                    <xdr:rowOff>0</xdr:rowOff>
                  </to>
                </anchor>
              </controlPr>
            </control>
          </mc:Choice>
        </mc:AlternateContent>
        <mc:AlternateContent xmlns:mc="http://schemas.openxmlformats.org/markup-compatibility/2006">
          <mc:Choice Requires="x14">
            <control shapeId="2056" r:id="rId5" name="Option Button 8">
              <controlPr defaultSize="0" autoFill="0" autoLine="0" autoPict="0" altText="Button to open information panel. When clicked, it displays the definition of a business case.  ">
                <anchor moveWithCells="1">
                  <from>
                    <xdr:col>1</xdr:col>
                    <xdr:colOff>3467100</xdr:colOff>
                    <xdr:row>7</xdr:row>
                    <xdr:rowOff>0</xdr:rowOff>
                  </from>
                  <to>
                    <xdr:col>1</xdr:col>
                    <xdr:colOff>4222750</xdr:colOff>
                    <xdr:row>8</xdr:row>
                    <xdr:rowOff>0</xdr:rowOff>
                  </to>
                </anchor>
              </controlPr>
            </control>
          </mc:Choice>
        </mc:AlternateContent>
        <mc:AlternateContent xmlns:mc="http://schemas.openxmlformats.org/markup-compatibility/2006">
          <mc:Choice Requires="x14">
            <control shapeId="2057" r:id="rId6" name="Option Button 9">
              <controlPr defaultSize="0" autoFill="0" autoLine="0" autoPict="0" altText="Button to open information panel. When clicked, it displays the information that a business case will include. ">
                <anchor moveWithCells="1">
                  <from>
                    <xdr:col>1</xdr:col>
                    <xdr:colOff>4146550</xdr:colOff>
                    <xdr:row>7</xdr:row>
                    <xdr:rowOff>0</xdr:rowOff>
                  </from>
                  <to>
                    <xdr:col>1</xdr:col>
                    <xdr:colOff>4889500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C02F5-C73C-4552-A43C-C29B1C2A1102}">
  <sheetPr codeName="Sheet9">
    <tabColor rgb="FF0F5564"/>
  </sheetPr>
  <dimension ref="A1:L33"/>
  <sheetViews>
    <sheetView zoomScale="80" zoomScaleNormal="80" workbookViewId="0">
      <selection activeCell="G7" sqref="G7"/>
    </sheetView>
  </sheetViews>
  <sheetFormatPr defaultRowHeight="13"/>
  <cols>
    <col min="1" max="1" width="25.81640625" customWidth="1"/>
    <col min="2" max="2" width="60.81640625" customWidth="1"/>
    <col min="3" max="6" width="4.81640625" customWidth="1"/>
    <col min="7" max="7" width="10.1796875" customWidth="1"/>
    <col min="8" max="8" width="50.81640625" customWidth="1"/>
    <col min="11" max="12" width="11.81640625" customWidth="1"/>
  </cols>
  <sheetData>
    <row r="1" spans="1:12" ht="16" customHeight="1">
      <c r="A1" s="17"/>
    </row>
    <row r="2" spans="1:12" s="13" customFormat="1" ht="46" customHeight="1">
      <c r="B2" s="179" t="s">
        <v>26</v>
      </c>
      <c r="C2" s="179"/>
      <c r="D2" s="179"/>
      <c r="E2" s="179"/>
      <c r="F2" s="179"/>
      <c r="G2" s="179"/>
    </row>
    <row r="3" spans="1:12" ht="8.15" customHeight="1">
      <c r="G3" s="163"/>
      <c r="L3" s="13"/>
    </row>
    <row r="4" spans="1:12" ht="17.149999999999999" customHeight="1" thickBot="1">
      <c r="B4" s="180" t="s">
        <v>27</v>
      </c>
      <c r="C4" s="180"/>
      <c r="D4" s="187" t="s">
        <v>28</v>
      </c>
      <c r="E4" s="187"/>
      <c r="F4" s="187"/>
      <c r="G4" s="164">
        <v>8</v>
      </c>
      <c r="H4" s="39" t="s">
        <v>29</v>
      </c>
    </row>
    <row r="5" spans="1:12" s="13" customFormat="1" ht="69.650000000000006" customHeight="1">
      <c r="B5" s="186" t="s">
        <v>30</v>
      </c>
      <c r="C5" s="186"/>
      <c r="D5" s="186"/>
      <c r="E5" s="186"/>
      <c r="F5" s="186"/>
      <c r="G5" s="165"/>
      <c r="H5" s="182" t="str" cm="1">
        <f t="array" ref="H5">_xlfn.IFS(G4=1, " ", G4=2,'Display text'!C9, G4=3, 'Display text'!C10, G4=4, 'Display text'!C11, G4=5, 'Display text'!C12, G4=6, 'Display text'!C13, G4=7,'Display text'!C8,G4=8, 'Display text'!C64)</f>
        <v>The discount rate is a factor, expressed as a percentage, that is used to adjust future values to equivalent present values. It is used in determining the return on investment values shown in the Dashboard.
The factor takes into account the time value of money, which is the concept that money available today is worth more than the same amount in the future due to its potential earning capacity and also accounts for the risk or uncertainty associated with future cash flows.
In your application, you must justify the value that you have used, including how you obtained it, unless you select the default value of 8%
Based on information from "Return on Investment (ROI): Definition, Equation, How to Calculate It." from https://www.businessinsider.com/personal-finance/roi.</v>
      </c>
    </row>
    <row r="6" spans="1:12" ht="20.149999999999999" customHeight="1">
      <c r="B6" s="181" t="s">
        <v>31</v>
      </c>
      <c r="C6" s="181"/>
      <c r="D6" s="181"/>
      <c r="E6" s="68" t="s">
        <v>32</v>
      </c>
      <c r="F6" s="133"/>
      <c r="G6" s="163"/>
      <c r="H6" s="183"/>
      <c r="K6" s="13"/>
      <c r="L6" s="13"/>
    </row>
    <row r="7" spans="1:12" ht="20.149999999999999" customHeight="1">
      <c r="B7" s="64" t="s">
        <v>33</v>
      </c>
      <c r="C7" s="65"/>
      <c r="D7" s="67" t="s">
        <v>34</v>
      </c>
      <c r="E7" s="65"/>
      <c r="F7" s="67" t="s">
        <v>35</v>
      </c>
      <c r="G7" s="166" t="str">
        <f>IF(OR(D29&lt;25,D29&gt;5000,D30&lt;50,D30&gt;10000),"Error, reenter"," ")</f>
        <v>Error, reenter</v>
      </c>
      <c r="H7" s="183"/>
      <c r="K7" s="13"/>
    </row>
    <row r="8" spans="1:12" ht="20.149999999999999" customHeight="1">
      <c r="B8" s="64" t="s">
        <v>36</v>
      </c>
      <c r="C8" s="64"/>
      <c r="D8" s="64"/>
      <c r="E8" s="68" t="s">
        <v>37</v>
      </c>
      <c r="F8" s="133"/>
      <c r="G8" s="163"/>
      <c r="H8" s="183"/>
      <c r="K8" s="13"/>
    </row>
    <row r="9" spans="1:12" ht="20.149999999999999" customHeight="1">
      <c r="B9" s="185" t="s">
        <v>38</v>
      </c>
      <c r="C9" s="185"/>
      <c r="D9" s="185"/>
      <c r="E9" s="68" t="s">
        <v>328</v>
      </c>
      <c r="F9" s="133"/>
      <c r="G9" s="163"/>
      <c r="H9" s="183"/>
      <c r="K9" s="13"/>
    </row>
    <row r="10" spans="1:12" ht="20.149999999999999" customHeight="1">
      <c r="B10" s="64" t="s">
        <v>39</v>
      </c>
      <c r="C10" s="64"/>
      <c r="D10" s="64"/>
      <c r="E10" s="68" t="s">
        <v>32</v>
      </c>
      <c r="F10" s="133"/>
      <c r="G10" s="163"/>
      <c r="H10" s="183"/>
    </row>
    <row r="11" spans="1:12" ht="20.149999999999999" customHeight="1">
      <c r="B11" s="185" t="s">
        <v>40</v>
      </c>
      <c r="C11" s="185"/>
      <c r="D11" s="185"/>
      <c r="E11" s="68" t="s">
        <v>32</v>
      </c>
      <c r="F11" s="133"/>
      <c r="G11" s="163"/>
      <c r="H11" s="183"/>
    </row>
    <row r="12" spans="1:12" ht="20.149999999999999" customHeight="1">
      <c r="B12" s="185" t="s">
        <v>41</v>
      </c>
      <c r="C12" s="185"/>
      <c r="D12" s="185"/>
      <c r="E12" s="68" t="s">
        <v>32</v>
      </c>
      <c r="F12" s="133"/>
      <c r="G12" s="163"/>
      <c r="H12" s="183"/>
    </row>
    <row r="13" spans="1:12" s="14" customFormat="1" ht="20.149999999999999" customHeight="1">
      <c r="B13" s="185" t="str">
        <f>"• What discount rate should be used for your project? (Between "&amp;D32*100&amp;"% and "&amp;E32*100&amp;"%)"</f>
        <v>• What discount rate should be used for your project? (Between 6% and 12%)</v>
      </c>
      <c r="C13" s="185"/>
      <c r="D13" s="185"/>
      <c r="E13" s="141">
        <v>0.08</v>
      </c>
      <c r="F13" s="133"/>
      <c r="G13" s="163"/>
      <c r="H13" s="183"/>
    </row>
    <row r="14" spans="1:12" ht="8.15" customHeight="1">
      <c r="G14" s="163"/>
      <c r="H14" s="183"/>
    </row>
    <row r="15" spans="1:12" ht="14.15" customHeight="1" thickBot="1">
      <c r="B15" s="39" t="s">
        <v>42</v>
      </c>
      <c r="C15" s="14"/>
      <c r="D15" s="14"/>
      <c r="E15" s="14"/>
      <c r="F15" s="14"/>
      <c r="G15" s="167"/>
      <c r="H15" s="183"/>
    </row>
    <row r="16" spans="1:12" ht="14.15" customHeight="1">
      <c r="B16" t="s">
        <v>43</v>
      </c>
      <c r="H16" s="183"/>
    </row>
    <row r="17" spans="2:8" ht="14.15" customHeight="1">
      <c r="B17" t="str" cm="1">
        <f t="array" ref="B17">_xlfn.IFS(D31="BtM-NM",'Display text'!C14,D31="BtM-AGG",'Display text'!C15, D31="FoM battery", 'Display text'!C16)</f>
        <v>behind the meter worksheet with aggregation (BTM-AGG),</v>
      </c>
      <c r="H17" s="183"/>
    </row>
    <row r="18" spans="2:8">
      <c r="B18" t="s">
        <v>44</v>
      </c>
      <c r="H18" s="183"/>
    </row>
    <row r="19" spans="2:8">
      <c r="H19" s="183"/>
    </row>
    <row r="20" spans="2:8">
      <c r="H20" s="183"/>
    </row>
    <row r="21" spans="2:8">
      <c r="H21" s="183"/>
    </row>
    <row r="22" spans="2:8">
      <c r="H22" s="183"/>
    </row>
    <row r="23" spans="2:8">
      <c r="H23" s="183"/>
    </row>
    <row r="24" spans="2:8">
      <c r="H24" s="184"/>
    </row>
    <row r="28" spans="2:8">
      <c r="B28" s="173" t="s">
        <v>45</v>
      </c>
      <c r="C28" s="174"/>
      <c r="D28" s="174"/>
      <c r="E28" s="174"/>
      <c r="F28" s="174"/>
    </row>
    <row r="29" spans="2:8">
      <c r="B29" s="174" t="s">
        <v>46</v>
      </c>
      <c r="C29" s="174"/>
      <c r="D29" s="174">
        <f>C7*IF(D7="kW",1,1000)</f>
        <v>0</v>
      </c>
      <c r="E29" s="174"/>
      <c r="F29" s="174"/>
    </row>
    <row r="30" spans="2:8">
      <c r="B30" s="174" t="s">
        <v>47</v>
      </c>
      <c r="C30" s="174"/>
      <c r="D30" s="174">
        <f>E7*IF(F7="kWh",1,1000)</f>
        <v>0</v>
      </c>
      <c r="E30" s="174"/>
      <c r="F30" s="174"/>
    </row>
    <row r="31" spans="2:8">
      <c r="B31" s="174" t="s">
        <v>48</v>
      </c>
      <c r="C31" s="174"/>
      <c r="D31" s="174" t="str" cm="1">
        <f t="array" ref="D31">_xlfn.IFS(AND(E8="BtM",E9="No"),"BTM-NM",AND(E8="BtM",E9="Yes"),"BTM-AGG",E8="FoM","FOM battery")</f>
        <v>BTM-AGG</v>
      </c>
      <c r="E31" s="174"/>
      <c r="F31" s="174"/>
    </row>
    <row r="32" spans="2:8">
      <c r="B32" s="174" t="s">
        <v>49</v>
      </c>
      <c r="C32" s="174"/>
      <c r="D32" s="175">
        <v>0.06</v>
      </c>
      <c r="E32" s="175">
        <v>0.12</v>
      </c>
      <c r="F32" s="174"/>
    </row>
    <row r="33" spans="2:6">
      <c r="B33" s="174" t="s">
        <v>50</v>
      </c>
      <c r="C33" s="174"/>
      <c r="D33" s="174">
        <f>IF(E6="Yes",1,2)</f>
        <v>2</v>
      </c>
      <c r="E33" s="174"/>
      <c r="F33" s="174"/>
    </row>
  </sheetData>
  <sheetProtection selectLockedCells="1"/>
  <mergeCells count="10">
    <mergeCell ref="B2:G2"/>
    <mergeCell ref="B4:C4"/>
    <mergeCell ref="B6:D6"/>
    <mergeCell ref="H5:H24"/>
    <mergeCell ref="B11:D11"/>
    <mergeCell ref="B12:D12"/>
    <mergeCell ref="B5:F5"/>
    <mergeCell ref="B9:D9"/>
    <mergeCell ref="D4:F4"/>
    <mergeCell ref="B13:D13"/>
  </mergeCells>
  <phoneticPr fontId="29" type="noConversion"/>
  <conditionalFormatting sqref="B10">
    <cfRule type="expression" dxfId="21" priority="7">
      <formula>E8="BtM"</formula>
    </cfRule>
  </conditionalFormatting>
  <conditionalFormatting sqref="B16 B18">
    <cfRule type="expression" dxfId="20" priority="4">
      <formula>$B$17=" "</formula>
    </cfRule>
  </conditionalFormatting>
  <conditionalFormatting sqref="C10:D10">
    <cfRule type="expression" dxfId="19" priority="5">
      <formula>G8="BtM"</formula>
    </cfRule>
  </conditionalFormatting>
  <conditionalFormatting sqref="G7">
    <cfRule type="expression" dxfId="18" priority="1" stopIfTrue="1">
      <formula>$E$7=0</formula>
    </cfRule>
    <cfRule type="expression" dxfId="17" priority="2" stopIfTrue="1">
      <formula>$C$7=0</formula>
    </cfRule>
    <cfRule type="cellIs" dxfId="16" priority="3" operator="equal">
      <formula>"Error"</formula>
    </cfRule>
  </conditionalFormatting>
  <dataValidations count="8">
    <dataValidation type="decimal" allowBlank="1" showInputMessage="1" showErrorMessage="1" promptTitle="Enter size in kWh or MWh" prompt="Between 40kWh and 20MWh_x000a__x000a_Units (kWh or MWh) can be selected in the next cell." sqref="E7" xr:uid="{CF7763CF-B75A-44E9-9380-78E3093AE762}">
      <formula1>0</formula1>
      <formula2>999</formula2>
    </dataValidation>
    <dataValidation type="list" allowBlank="1" showErrorMessage="1" sqref="D7" xr:uid="{6BD23F68-2E88-41DB-A517-FF1EC2F1A091}">
      <formula1>"kW, MW"</formula1>
    </dataValidation>
    <dataValidation type="decimal" allowBlank="1" showInputMessage="1" showErrorMessage="1" promptTitle="Enter the size in kW or MW" prompt="Between 20kW and 5MW._x000a__x000a_Units (kW or MW) can be selected in the next cell." sqref="C7" xr:uid="{00EB71AA-4BA4-429F-927F-04D616A1105E}">
      <formula1>0</formula1>
      <formula2>999</formula2>
    </dataValidation>
    <dataValidation type="list" allowBlank="1" showErrorMessage="1" sqref="F7" xr:uid="{1D4DD7B5-5396-474E-A669-BE2D10800C69}">
      <formula1>"kWh, MWh"</formula1>
    </dataValidation>
    <dataValidation type="list" allowBlank="1" showInputMessage="1" showErrorMessage="1" sqref="E8" xr:uid="{5C19E30F-59FD-4A1A-A6AC-3FC7BA630D26}">
      <formula1>"BtM, FoM"</formula1>
    </dataValidation>
    <dataValidation type="list" allowBlank="1" showInputMessage="1" showErrorMessage="1" promptTitle="Chhose one" sqref="E6" xr:uid="{52023634-8D61-4272-B716-9B76937CA2E0}">
      <formula1>"Yes, No"</formula1>
    </dataValidation>
    <dataValidation type="list" showInputMessage="1" showErrorMessage="1" promptTitle="Chhose one" sqref="E9:E12" xr:uid="{226F1668-8BE5-4C52-A415-7912BD3597D4}">
      <formula1>"Yes, No"</formula1>
    </dataValidation>
    <dataValidation type="decimal" showInputMessage="1" showErrorMessage="1" promptTitle="Enter a percentage" prompt="Please enter the discount rate for your project." sqref="E13" xr:uid="{751F30E1-D3D4-4FAB-9E08-0DA912BBEC18}">
      <formula1>D32</formula1>
      <formula2>E32</formula2>
    </dataValidation>
  </dataValidations>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7" r:id="rId3" name="Option Button 5">
              <controlPr locked="0" defaultSize="0" autoFill="0" autoLine="0" autoPict="0" altText="Button to clear selections. ">
                <anchor moveWithCells="1">
                  <from>
                    <xdr:col>6</xdr:col>
                    <xdr:colOff>38100</xdr:colOff>
                    <xdr:row>3</xdr:row>
                    <xdr:rowOff>12700</xdr:rowOff>
                  </from>
                  <to>
                    <xdr:col>6</xdr:col>
                    <xdr:colOff>279400</xdr:colOff>
                    <xdr:row>4</xdr:row>
                    <xdr:rowOff>12700</xdr:rowOff>
                  </to>
                </anchor>
              </controlPr>
            </control>
          </mc:Choice>
        </mc:AlternateContent>
        <mc:AlternateContent xmlns:mc="http://schemas.openxmlformats.org/markup-compatibility/2006">
          <mc:Choice Requires="x14">
            <control shapeId="3079" r:id="rId4" name="Option Button 7">
              <controlPr locked="0" defaultSize="0" autoFill="0" autoLine="0" autoPict="0" altText="Button to open information panel. When clicked, it displays information on what a front of meter battery and a behind the meter battery is. ">
                <anchor moveWithCells="1">
                  <from>
                    <xdr:col>6</xdr:col>
                    <xdr:colOff>69850</xdr:colOff>
                    <xdr:row>7</xdr:row>
                    <xdr:rowOff>50800</xdr:rowOff>
                  </from>
                  <to>
                    <xdr:col>6</xdr:col>
                    <xdr:colOff>304800</xdr:colOff>
                    <xdr:row>8</xdr:row>
                    <xdr:rowOff>12700</xdr:rowOff>
                  </to>
                </anchor>
              </controlPr>
            </control>
          </mc:Choice>
        </mc:AlternateContent>
        <mc:AlternateContent xmlns:mc="http://schemas.openxmlformats.org/markup-compatibility/2006">
          <mc:Choice Requires="x14">
            <control shapeId="3080" r:id="rId5" name="Option Button 8">
              <controlPr locked="0" defaultSize="0" autoFill="0" autoLine="0" autoPict="0" altText="Button to open information panel. When clicked, it displays information on what it means for a battery to be contracted for use by an aggregator or retailer.">
                <anchor moveWithCells="1">
                  <from>
                    <xdr:col>6</xdr:col>
                    <xdr:colOff>38100</xdr:colOff>
                    <xdr:row>8</xdr:row>
                    <xdr:rowOff>12700</xdr:rowOff>
                  </from>
                  <to>
                    <xdr:col>6</xdr:col>
                    <xdr:colOff>279400</xdr:colOff>
                    <xdr:row>8</xdr:row>
                    <xdr:rowOff>228600</xdr:rowOff>
                  </to>
                </anchor>
              </controlPr>
            </control>
          </mc:Choice>
        </mc:AlternateContent>
        <mc:AlternateContent xmlns:mc="http://schemas.openxmlformats.org/markup-compatibility/2006">
          <mc:Choice Requires="x14">
            <control shapeId="3081" r:id="rId6" name="Option Button 9">
              <controlPr locked="0" defaultSize="0" autoFill="0" autoLine="0" autoPict="0" altText="Button to open information panel. When clicked, it displays background information about a battery registered in the NEM. ">
                <anchor moveWithCells="1">
                  <from>
                    <xdr:col>6</xdr:col>
                    <xdr:colOff>38100</xdr:colOff>
                    <xdr:row>9</xdr:row>
                    <xdr:rowOff>12700</xdr:rowOff>
                  </from>
                  <to>
                    <xdr:col>6</xdr:col>
                    <xdr:colOff>279400</xdr:colOff>
                    <xdr:row>9</xdr:row>
                    <xdr:rowOff>228600</xdr:rowOff>
                  </to>
                </anchor>
              </controlPr>
            </control>
          </mc:Choice>
        </mc:AlternateContent>
        <mc:AlternateContent xmlns:mc="http://schemas.openxmlformats.org/markup-compatibility/2006">
          <mc:Choice Requires="x14">
            <control shapeId="3082" r:id="rId7" name="Option Button 10">
              <controlPr locked="0" defaultSize="0" autoFill="0" autoLine="0" autoPict="0" altText="Button to open information panel. When clicked, it displays background information about if the battery will be contracted to support the network. ">
                <anchor moveWithCells="1">
                  <from>
                    <xdr:col>6</xdr:col>
                    <xdr:colOff>38100</xdr:colOff>
                    <xdr:row>10</xdr:row>
                    <xdr:rowOff>12700</xdr:rowOff>
                  </from>
                  <to>
                    <xdr:col>6</xdr:col>
                    <xdr:colOff>279400</xdr:colOff>
                    <xdr:row>10</xdr:row>
                    <xdr:rowOff>228600</xdr:rowOff>
                  </to>
                </anchor>
              </controlPr>
            </control>
          </mc:Choice>
        </mc:AlternateContent>
        <mc:AlternateContent xmlns:mc="http://schemas.openxmlformats.org/markup-compatibility/2006">
          <mc:Choice Requires="x14">
            <control shapeId="3083" r:id="rId8" name="Option Button 11">
              <controlPr locked="0" defaultSize="0" autoFill="0" autoLine="0" autoPict="0" altText="Button to open information panel. When clicked, it displays  information about whether a battery will or will not provide ancillary services. ">
                <anchor moveWithCells="1">
                  <from>
                    <xdr:col>6</xdr:col>
                    <xdr:colOff>38100</xdr:colOff>
                    <xdr:row>11</xdr:row>
                    <xdr:rowOff>31750</xdr:rowOff>
                  </from>
                  <to>
                    <xdr:col>6</xdr:col>
                    <xdr:colOff>279400</xdr:colOff>
                    <xdr:row>11</xdr:row>
                    <xdr:rowOff>241300</xdr:rowOff>
                  </to>
                </anchor>
              </controlPr>
            </control>
          </mc:Choice>
        </mc:AlternateContent>
        <mc:AlternateContent xmlns:mc="http://schemas.openxmlformats.org/markup-compatibility/2006">
          <mc:Choice Requires="x14">
            <control shapeId="3085" r:id="rId9" name="Option Button 13">
              <controlPr locked="0" defaultSize="0" autoFill="0" autoLine="0" autoPict="0" altText="Button to open information panel. When clicked, it displays background information about battery benefits relevant to the 100NB initiative. ">
                <anchor moveWithCells="1">
                  <from>
                    <xdr:col>6</xdr:col>
                    <xdr:colOff>31750</xdr:colOff>
                    <xdr:row>5</xdr:row>
                    <xdr:rowOff>0</xdr:rowOff>
                  </from>
                  <to>
                    <xdr:col>6</xdr:col>
                    <xdr:colOff>279400</xdr:colOff>
                    <xdr:row>5</xdr:row>
                    <xdr:rowOff>222250</xdr:rowOff>
                  </to>
                </anchor>
              </controlPr>
            </control>
          </mc:Choice>
        </mc:AlternateContent>
        <mc:AlternateContent xmlns:mc="http://schemas.openxmlformats.org/markup-compatibility/2006">
          <mc:Choice Requires="x14">
            <control shapeId="3089" r:id="rId10" name="Option Button 17">
              <controlPr locked="0" defaultSize="0" autoFill="0" autoLine="0" autoPict="0" altText="Button to open information panel. When clicked, it displays background information about what a discount rate is, and its relevance to your 100NB application.">
                <anchor moveWithCells="1">
                  <from>
                    <xdr:col>6</xdr:col>
                    <xdr:colOff>31750</xdr:colOff>
                    <xdr:row>12</xdr:row>
                    <xdr:rowOff>31750</xdr:rowOff>
                  </from>
                  <to>
                    <xdr:col>6</xdr:col>
                    <xdr:colOff>279400</xdr:colOff>
                    <xdr:row>12</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4110-D2CA-4388-9A3D-A17C602F75D0}">
  <sheetPr codeName="Sheet10">
    <tabColor rgb="FF0F5564"/>
  </sheetPr>
  <dimension ref="A1:Q117"/>
  <sheetViews>
    <sheetView showGridLines="0" zoomScale="90" zoomScaleNormal="100" workbookViewId="0">
      <selection activeCell="C25" sqref="C25"/>
    </sheetView>
  </sheetViews>
  <sheetFormatPr defaultRowHeight="13"/>
  <cols>
    <col min="1" max="1" width="26.453125" customWidth="1"/>
    <col min="2" max="2" width="22.81640625" customWidth="1"/>
    <col min="3" max="14" width="10.81640625" customWidth="1"/>
    <col min="15" max="15" width="6.1796875" customWidth="1"/>
    <col min="16" max="16" width="50.81640625" customWidth="1"/>
  </cols>
  <sheetData>
    <row r="1" spans="1:17" ht="46" customHeight="1">
      <c r="A1" s="13"/>
      <c r="B1" s="188" t="s">
        <v>51</v>
      </c>
      <c r="C1" s="189"/>
      <c r="D1" s="189"/>
      <c r="E1" s="189"/>
      <c r="F1" s="189"/>
      <c r="G1" s="189"/>
      <c r="H1" s="189"/>
      <c r="I1" s="189"/>
      <c r="J1" s="189"/>
      <c r="K1" s="189"/>
      <c r="L1" s="189"/>
      <c r="M1" s="189"/>
      <c r="N1" s="189"/>
      <c r="P1" s="13"/>
      <c r="Q1" s="16">
        <v>1</v>
      </c>
    </row>
    <row r="2" spans="1:17" ht="8.15" customHeight="1">
      <c r="A2" s="14"/>
      <c r="B2" s="19"/>
      <c r="C2" s="19"/>
      <c r="D2" s="19"/>
      <c r="E2" s="19"/>
      <c r="F2" s="19"/>
      <c r="G2" s="19"/>
      <c r="H2" s="19"/>
      <c r="I2" s="19"/>
      <c r="J2" s="19"/>
      <c r="K2" s="19"/>
      <c r="L2" s="19"/>
      <c r="M2" s="19"/>
      <c r="N2" s="19"/>
      <c r="O2" s="168"/>
    </row>
    <row r="3" spans="1:17" ht="20.149999999999999" customHeight="1" thickBot="1">
      <c r="B3" s="69" t="s">
        <v>52</v>
      </c>
      <c r="C3" s="70" t="s">
        <v>53</v>
      </c>
      <c r="D3" s="70" t="s">
        <v>54</v>
      </c>
      <c r="E3" s="70" t="s">
        <v>55</v>
      </c>
      <c r="F3" s="70" t="s">
        <v>56</v>
      </c>
      <c r="G3" s="70" t="s">
        <v>57</v>
      </c>
      <c r="H3" s="70" t="s">
        <v>58</v>
      </c>
      <c r="I3" s="70" t="s">
        <v>59</v>
      </c>
      <c r="J3" s="70" t="s">
        <v>60</v>
      </c>
      <c r="K3" s="70" t="s">
        <v>61</v>
      </c>
      <c r="L3" s="70" t="s">
        <v>62</v>
      </c>
      <c r="M3" s="70" t="s">
        <v>63</v>
      </c>
      <c r="N3" s="70" t="s">
        <v>64</v>
      </c>
      <c r="O3" s="169">
        <v>17</v>
      </c>
      <c r="P3" s="45" t="s">
        <v>65</v>
      </c>
      <c r="Q3" s="15">
        <v>4</v>
      </c>
    </row>
    <row r="4" spans="1:17" ht="8.15" customHeight="1" thickTop="1">
      <c r="B4" s="71"/>
      <c r="C4" s="71"/>
      <c r="D4" s="71"/>
      <c r="E4" s="71"/>
      <c r="F4" s="71"/>
      <c r="G4" s="71"/>
      <c r="H4" s="71"/>
      <c r="I4" s="71"/>
      <c r="J4" s="71"/>
      <c r="K4" s="71"/>
      <c r="L4" s="71"/>
      <c r="M4" s="71"/>
      <c r="N4" s="71"/>
      <c r="O4" s="168"/>
      <c r="P4" s="46"/>
    </row>
    <row r="5" spans="1:17" ht="18" customHeight="1">
      <c r="B5" s="72" t="s">
        <v>66</v>
      </c>
      <c r="C5" s="19"/>
      <c r="D5" s="19"/>
      <c r="E5" s="19"/>
      <c r="F5" s="19"/>
      <c r="G5" s="19"/>
      <c r="H5" s="19"/>
      <c r="I5" s="19"/>
      <c r="J5" s="19"/>
      <c r="K5" s="19"/>
      <c r="L5" s="19"/>
      <c r="M5" s="19"/>
      <c r="N5" s="19"/>
      <c r="O5" s="168"/>
      <c r="P5" s="190" t="str" cm="1">
        <f t="array" ref="P5">_xlfn.IFS(O3=1, 'Display text'!D17, O3=2,'Display text'!D18, O3=3,'Display text'!D29,O3=4,'Display text'!E30, O3=5,'Display text'!E50,O3=6,'Display text'!E31, O3=7,'Display text'!D32, O3=8,'Display text'!D33, O3=9,'Display text'!D34, O3=10,'Display text'!D35, O3=11,'Display text'!D36,O3=12,'Display text'!D37,O3=13,'Display text'!D38,O3=14,'Display text'!D39, O3=15,'Display text'!D40,O3=16,'Display text'!C41,O3=17,'Display text'!C42,O3=18,'Display text'!C43,O3=19,'Display text'!D44)</f>
        <v>Cash amount to be contributed by the project proponent. This must be at least 10% of all project costs incurred through the commissioning of the battery (i.e., its connection, energisation and commencement of operation) if only community benefits are expected.
See also the information on Net financial position.</v>
      </c>
    </row>
    <row r="6" spans="1:17" ht="18" customHeight="1">
      <c r="B6" s="35" t="s">
        <v>67</v>
      </c>
      <c r="C6" s="73"/>
      <c r="D6" s="74"/>
      <c r="E6" s="74"/>
      <c r="F6" s="74"/>
      <c r="G6" s="74"/>
      <c r="H6" s="74"/>
      <c r="I6" s="74"/>
      <c r="J6" s="74"/>
      <c r="K6" s="74"/>
      <c r="L6" s="74"/>
      <c r="M6" s="74"/>
      <c r="N6" s="75">
        <f>SUM(C6:M6)</f>
        <v>0</v>
      </c>
      <c r="O6" s="168"/>
      <c r="P6" s="190"/>
    </row>
    <row r="7" spans="1:17" ht="21" customHeight="1">
      <c r="B7" s="72" t="s">
        <v>68</v>
      </c>
      <c r="C7" s="76"/>
      <c r="D7" s="76"/>
      <c r="E7" s="76"/>
      <c r="F7" s="76"/>
      <c r="G7" s="76"/>
      <c r="H7" s="76"/>
      <c r="I7" s="76"/>
      <c r="J7" s="76"/>
      <c r="K7" s="76"/>
      <c r="L7" s="76"/>
      <c r="M7" s="76"/>
      <c r="N7" s="76"/>
      <c r="O7" s="168"/>
      <c r="P7" s="190"/>
    </row>
    <row r="8" spans="1:17" s="13" customFormat="1" ht="18" customHeight="1">
      <c r="B8" s="35" t="s">
        <v>69</v>
      </c>
      <c r="C8" s="77"/>
      <c r="D8" s="78"/>
      <c r="E8" s="78"/>
      <c r="F8" s="78"/>
      <c r="G8" s="78"/>
      <c r="H8" s="78"/>
      <c r="I8" s="78"/>
      <c r="J8" s="78"/>
      <c r="K8" s="78"/>
      <c r="L8" s="78"/>
      <c r="M8" s="78"/>
      <c r="N8" s="75">
        <f t="shared" ref="N8:N21" si="0">SUM(C8:M8)</f>
        <v>0</v>
      </c>
      <c r="O8" s="170"/>
      <c r="P8" s="190"/>
      <c r="Q8"/>
    </row>
    <row r="9" spans="1:17" s="13" customFormat="1" ht="18" customHeight="1">
      <c r="B9" s="35" t="s">
        <v>70</v>
      </c>
      <c r="C9" s="77"/>
      <c r="D9" s="78"/>
      <c r="E9" s="78"/>
      <c r="F9" s="78"/>
      <c r="G9" s="78"/>
      <c r="H9" s="78"/>
      <c r="I9" s="78"/>
      <c r="J9" s="78"/>
      <c r="K9" s="78"/>
      <c r="L9" s="78"/>
      <c r="M9" s="78"/>
      <c r="N9" s="75"/>
      <c r="O9" s="170"/>
      <c r="P9" s="190"/>
    </row>
    <row r="10" spans="1:17" s="13" customFormat="1" ht="18" customHeight="1">
      <c r="B10" s="35" t="s">
        <v>71</v>
      </c>
      <c r="C10" s="77"/>
      <c r="D10" s="78"/>
      <c r="E10" s="78"/>
      <c r="F10" s="78"/>
      <c r="G10" s="78"/>
      <c r="H10" s="78"/>
      <c r="I10" s="78"/>
      <c r="J10" s="78"/>
      <c r="K10" s="78"/>
      <c r="L10" s="78"/>
      <c r="M10" s="78"/>
      <c r="N10" s="75"/>
      <c r="O10" s="170"/>
      <c r="P10" s="190"/>
    </row>
    <row r="11" spans="1:17" s="13" customFormat="1" ht="18" customHeight="1">
      <c r="B11" s="35" t="s">
        <v>72</v>
      </c>
      <c r="C11" s="77"/>
      <c r="D11" s="74"/>
      <c r="E11" s="74"/>
      <c r="F11" s="74"/>
      <c r="G11" s="74"/>
      <c r="H11" s="74"/>
      <c r="I11" s="74"/>
      <c r="J11" s="74"/>
      <c r="K11" s="74"/>
      <c r="L11" s="74"/>
      <c r="M11" s="74"/>
      <c r="N11" s="75">
        <f t="shared" si="0"/>
        <v>0</v>
      </c>
      <c r="O11" s="170"/>
      <c r="P11" s="190"/>
    </row>
    <row r="12" spans="1:17" s="13" customFormat="1" ht="18" customHeight="1">
      <c r="B12" s="35" t="s">
        <v>73</v>
      </c>
      <c r="C12" s="73"/>
      <c r="D12" s="74"/>
      <c r="E12" s="74"/>
      <c r="F12" s="74"/>
      <c r="G12" s="74"/>
      <c r="H12" s="74"/>
      <c r="I12" s="74"/>
      <c r="J12" s="74"/>
      <c r="K12" s="74"/>
      <c r="L12" s="74"/>
      <c r="M12" s="74"/>
      <c r="N12" s="75">
        <f t="shared" si="0"/>
        <v>0</v>
      </c>
      <c r="O12" s="170"/>
      <c r="P12" s="190"/>
    </row>
    <row r="13" spans="1:17" s="13" customFormat="1" ht="18" customHeight="1">
      <c r="B13" s="35" t="s">
        <v>74</v>
      </c>
      <c r="C13" s="77"/>
      <c r="D13" s="74"/>
      <c r="E13" s="74"/>
      <c r="F13" s="74"/>
      <c r="G13" s="74"/>
      <c r="H13" s="74"/>
      <c r="I13" s="74"/>
      <c r="J13" s="74"/>
      <c r="K13" s="74"/>
      <c r="L13" s="74"/>
      <c r="M13" s="74"/>
      <c r="N13" s="75">
        <f t="shared" si="0"/>
        <v>0</v>
      </c>
      <c r="O13" s="170"/>
      <c r="P13" s="190"/>
    </row>
    <row r="14" spans="1:17" s="13" customFormat="1" ht="18" customHeight="1">
      <c r="B14" s="35" t="s">
        <v>75</v>
      </c>
      <c r="C14" s="77"/>
      <c r="D14" s="74"/>
      <c r="E14" s="74"/>
      <c r="F14" s="74"/>
      <c r="G14" s="74"/>
      <c r="H14" s="74"/>
      <c r="I14" s="74"/>
      <c r="J14" s="74"/>
      <c r="K14" s="74"/>
      <c r="L14" s="74"/>
      <c r="M14" s="74"/>
      <c r="N14" s="75">
        <f t="shared" si="0"/>
        <v>0</v>
      </c>
      <c r="O14" s="170"/>
      <c r="P14" s="190"/>
    </row>
    <row r="15" spans="1:17" s="13" customFormat="1" ht="18" customHeight="1">
      <c r="B15" s="35" t="s">
        <v>76</v>
      </c>
      <c r="C15" s="73"/>
      <c r="D15" s="74"/>
      <c r="E15" s="74"/>
      <c r="F15" s="74"/>
      <c r="G15" s="74"/>
      <c r="H15" s="74"/>
      <c r="I15" s="74"/>
      <c r="J15" s="74"/>
      <c r="K15" s="74"/>
      <c r="L15" s="74"/>
      <c r="M15" s="74"/>
      <c r="N15" s="75">
        <f t="shared" si="0"/>
        <v>0</v>
      </c>
      <c r="O15" s="170"/>
      <c r="P15" s="190"/>
    </row>
    <row r="16" spans="1:17" s="13" customFormat="1" ht="18" customHeight="1">
      <c r="B16" s="35" t="s">
        <v>77</v>
      </c>
      <c r="C16" s="77"/>
      <c r="D16" s="82"/>
      <c r="E16" s="82"/>
      <c r="F16" s="82"/>
      <c r="G16" s="82"/>
      <c r="H16" s="82"/>
      <c r="I16" s="82"/>
      <c r="J16" s="82"/>
      <c r="K16" s="82"/>
      <c r="L16" s="82"/>
      <c r="M16" s="82"/>
      <c r="N16" s="75">
        <f t="shared" si="0"/>
        <v>0</v>
      </c>
      <c r="O16" s="170"/>
      <c r="P16" s="190"/>
    </row>
    <row r="17" spans="1:16" s="13" customFormat="1" ht="18" customHeight="1">
      <c r="A17" s="47"/>
      <c r="B17" s="35" t="s">
        <v>78</v>
      </c>
      <c r="C17" s="77"/>
      <c r="D17" s="74"/>
      <c r="E17" s="74"/>
      <c r="F17" s="74"/>
      <c r="G17" s="74"/>
      <c r="H17" s="74"/>
      <c r="I17" s="74"/>
      <c r="J17" s="74"/>
      <c r="K17" s="74"/>
      <c r="L17" s="74"/>
      <c r="M17" s="74"/>
      <c r="N17" s="75">
        <f t="shared" si="0"/>
        <v>0</v>
      </c>
      <c r="O17" s="170"/>
      <c r="P17" s="190"/>
    </row>
    <row r="18" spans="1:16" s="13" customFormat="1" ht="18" customHeight="1">
      <c r="A18" s="47"/>
      <c r="B18" s="35" t="s">
        <v>79</v>
      </c>
      <c r="C18" s="77"/>
      <c r="D18" s="74"/>
      <c r="E18" s="74"/>
      <c r="F18" s="74"/>
      <c r="G18" s="74"/>
      <c r="H18" s="74"/>
      <c r="I18" s="74"/>
      <c r="J18" s="74"/>
      <c r="K18" s="74"/>
      <c r="L18" s="74"/>
      <c r="M18" s="74"/>
      <c r="N18" s="75">
        <f t="shared" si="0"/>
        <v>0</v>
      </c>
      <c r="O18" s="170"/>
      <c r="P18" s="190"/>
    </row>
    <row r="19" spans="1:16" s="13" customFormat="1" ht="18" customHeight="1">
      <c r="B19" s="35" t="s">
        <v>80</v>
      </c>
      <c r="C19" s="73"/>
      <c r="D19" s="78"/>
      <c r="E19" s="78"/>
      <c r="F19" s="78"/>
      <c r="G19" s="78"/>
      <c r="H19" s="78"/>
      <c r="I19" s="78"/>
      <c r="J19" s="78"/>
      <c r="K19" s="78"/>
      <c r="L19" s="78"/>
      <c r="M19" s="74"/>
      <c r="N19" s="75">
        <f t="shared" si="0"/>
        <v>0</v>
      </c>
      <c r="O19" s="170"/>
      <c r="P19" s="190"/>
    </row>
    <row r="20" spans="1:16" ht="18" customHeight="1">
      <c r="B20" s="72" t="s">
        <v>81</v>
      </c>
      <c r="C20" s="76"/>
      <c r="D20" s="76"/>
      <c r="E20" s="76"/>
      <c r="F20" s="76"/>
      <c r="G20" s="76"/>
      <c r="H20" s="76"/>
      <c r="I20" s="76"/>
      <c r="J20" s="76"/>
      <c r="K20" s="76"/>
      <c r="L20" s="76"/>
      <c r="M20" s="76"/>
      <c r="N20" s="76"/>
      <c r="O20" s="168"/>
      <c r="P20" s="190"/>
    </row>
    <row r="21" spans="1:16" s="13" customFormat="1" ht="18" customHeight="1">
      <c r="B21" s="79"/>
      <c r="C21" s="74"/>
      <c r="D21" s="74"/>
      <c r="E21" s="74"/>
      <c r="F21" s="74"/>
      <c r="G21" s="74"/>
      <c r="H21" s="74"/>
      <c r="I21" s="74"/>
      <c r="J21" s="74"/>
      <c r="K21" s="74"/>
      <c r="L21" s="74"/>
      <c r="M21" s="77"/>
      <c r="N21" s="75">
        <f t="shared" si="0"/>
        <v>0</v>
      </c>
      <c r="O21" s="170"/>
      <c r="P21" s="190"/>
    </row>
    <row r="22" spans="1:16" s="13" customFormat="1" ht="25" customHeight="1">
      <c r="B22" s="72" t="s">
        <v>82</v>
      </c>
      <c r="C22" s="80"/>
      <c r="D22" s="80"/>
      <c r="E22" s="80"/>
      <c r="F22" s="80"/>
      <c r="G22" s="80"/>
      <c r="H22" s="80"/>
      <c r="I22" s="80"/>
      <c r="J22" s="80"/>
      <c r="K22" s="80"/>
      <c r="L22" s="80"/>
      <c r="M22" s="80"/>
      <c r="N22" s="80"/>
      <c r="O22" s="170"/>
      <c r="P22" s="190"/>
    </row>
    <row r="23" spans="1:16" s="13" customFormat="1" ht="30" customHeight="1">
      <c r="B23" s="34" t="s">
        <v>83</v>
      </c>
      <c r="C23" s="81">
        <f>IF(Stream=1,SUM($C$8:$C$19)*0.3,0)</f>
        <v>0</v>
      </c>
      <c r="D23" s="82"/>
      <c r="E23" s="82"/>
      <c r="F23" s="82"/>
      <c r="G23" s="82"/>
      <c r="H23" s="82"/>
      <c r="I23" s="82"/>
      <c r="J23" s="82"/>
      <c r="K23" s="82"/>
      <c r="L23" s="82"/>
      <c r="M23" s="82"/>
      <c r="N23" s="81">
        <f t="shared" ref="N23:N24" si="1">C23</f>
        <v>0</v>
      </c>
      <c r="O23" s="170"/>
      <c r="P23" s="190"/>
    </row>
    <row r="24" spans="1:16" s="13" customFormat="1" ht="30" customHeight="1">
      <c r="B24" s="34" t="s">
        <v>84</v>
      </c>
      <c r="C24" s="81">
        <f>IF(Stream=2,SUM($C$8:$C$19)*0.1,0)</f>
        <v>0</v>
      </c>
      <c r="D24" s="82"/>
      <c r="E24" s="82"/>
      <c r="F24" s="82"/>
      <c r="G24" s="82"/>
      <c r="H24" s="82"/>
      <c r="I24" s="82"/>
      <c r="J24" s="82"/>
      <c r="K24" s="82"/>
      <c r="L24" s="82"/>
      <c r="M24" s="82"/>
      <c r="N24" s="81">
        <f t="shared" si="1"/>
        <v>0</v>
      </c>
      <c r="O24" s="170"/>
      <c r="P24" s="191"/>
    </row>
    <row r="25" spans="1:16" ht="30" customHeight="1">
      <c r="B25" s="23" t="s">
        <v>85</v>
      </c>
      <c r="C25" s="81">
        <f>IF(SUM(C8:C11,C13:C14,C16:C18,C21)-SUM(C23:C24)&gt;400000,400000,SUM(C8:C11,C13:C14,C16:C18,C21)-SUM(C23:C24))</f>
        <v>0</v>
      </c>
      <c r="D25" s="83"/>
      <c r="E25" s="82"/>
      <c r="F25" s="82"/>
      <c r="G25" s="82"/>
      <c r="H25" s="82"/>
      <c r="I25" s="82"/>
      <c r="J25" s="82"/>
      <c r="K25" s="82"/>
      <c r="L25" s="82"/>
      <c r="M25" s="82"/>
      <c r="N25" s="81">
        <f>C25</f>
        <v>0</v>
      </c>
      <c r="O25" s="168"/>
    </row>
    <row r="26" spans="1:16" ht="8.15" customHeight="1">
      <c r="B26" s="84"/>
      <c r="C26" s="85"/>
      <c r="D26" s="85"/>
      <c r="E26" s="85"/>
      <c r="F26" s="85"/>
      <c r="G26" s="85"/>
      <c r="H26" s="85"/>
      <c r="I26" s="85"/>
      <c r="J26" s="85"/>
      <c r="K26" s="85"/>
      <c r="L26" s="85"/>
      <c r="M26" s="85"/>
      <c r="N26" s="86"/>
      <c r="O26" s="168"/>
    </row>
    <row r="27" spans="1:16" s="13" customFormat="1" ht="18" customHeight="1">
      <c r="B27" s="72" t="s">
        <v>86</v>
      </c>
      <c r="C27" s="81">
        <f>SUM(C23:C25)-SUM(C8:C21)</f>
        <v>0</v>
      </c>
      <c r="D27" s="87">
        <f t="shared" ref="D27:M27" si="2">D6-SUM(D11:D21)</f>
        <v>0</v>
      </c>
      <c r="E27" s="87">
        <f t="shared" si="2"/>
        <v>0</v>
      </c>
      <c r="F27" s="87">
        <f t="shared" si="2"/>
        <v>0</v>
      </c>
      <c r="G27" s="87">
        <f t="shared" si="2"/>
        <v>0</v>
      </c>
      <c r="H27" s="87">
        <f t="shared" si="2"/>
        <v>0</v>
      </c>
      <c r="I27" s="87">
        <f t="shared" si="2"/>
        <v>0</v>
      </c>
      <c r="J27" s="87">
        <f t="shared" si="2"/>
        <v>0</v>
      </c>
      <c r="K27" s="87">
        <f t="shared" si="2"/>
        <v>0</v>
      </c>
      <c r="L27" s="87">
        <f t="shared" si="2"/>
        <v>0</v>
      </c>
      <c r="M27" s="87">
        <f t="shared" si="2"/>
        <v>0</v>
      </c>
      <c r="N27" s="75">
        <f t="shared" ref="N27" si="3">SUM(C27:M27)</f>
        <v>0</v>
      </c>
      <c r="O27" s="165"/>
    </row>
    <row r="28" spans="1:16">
      <c r="B28" s="88"/>
      <c r="C28" s="19"/>
      <c r="D28" s="19"/>
      <c r="E28" s="19"/>
      <c r="F28" s="19"/>
      <c r="G28" s="19"/>
      <c r="H28" s="19"/>
      <c r="I28" s="19"/>
      <c r="J28" s="19"/>
      <c r="K28" s="19"/>
      <c r="L28" s="19"/>
      <c r="M28" s="19"/>
      <c r="N28" s="19"/>
    </row>
    <row r="29" spans="1:16">
      <c r="B29" s="48"/>
      <c r="C29" s="53"/>
      <c r="D29" s="13"/>
      <c r="E29" s="13"/>
      <c r="F29" s="13"/>
      <c r="G29" s="13"/>
      <c r="H29" s="13"/>
      <c r="I29" s="13"/>
      <c r="J29" s="13"/>
      <c r="K29" s="13"/>
      <c r="L29" s="13"/>
      <c r="M29" s="13"/>
    </row>
    <row r="30" spans="1:16">
      <c r="B30" s="48"/>
    </row>
    <row r="117" spans="3:3">
      <c r="C117" t="b">
        <v>1</v>
      </c>
    </row>
  </sheetData>
  <sheetProtection selectLockedCells="1"/>
  <mergeCells count="2">
    <mergeCell ref="B1:N1"/>
    <mergeCell ref="P5:P24"/>
  </mergeCells>
  <conditionalFormatting sqref="B23">
    <cfRule type="expression" dxfId="15" priority="2">
      <formula>Stream=2</formula>
    </cfRule>
    <cfRule type="expression" dxfId="14" priority="6">
      <formula>H26="No"</formula>
    </cfRule>
  </conditionalFormatting>
  <conditionalFormatting sqref="B24">
    <cfRule type="expression" dxfId="13" priority="1">
      <formula>Stream=1</formula>
    </cfRule>
    <cfRule type="expression" dxfId="12" priority="5">
      <formula>H26="Yes"</formula>
    </cfRule>
  </conditionalFormatting>
  <conditionalFormatting sqref="C27">
    <cfRule type="cellIs" dxfId="11" priority="4" operator="lessThan">
      <formula>-2300000</formula>
    </cfRule>
  </conditionalFormatting>
  <conditionalFormatting sqref="C27:M27">
    <cfRule type="cellIs" dxfId="10" priority="3" operator="lessThan">
      <formula>0</formula>
    </cfRule>
  </conditionalFormatting>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5153" r:id="rId3" name="Option Button 33">
              <controlPr defaultSize="0" autoFill="0" autoLine="0" autoPict="0" altText="Button to open information panel. When clicked, it displays background information about the data table. This includes what information is to be considered for the first year of the battery (Y-1) and for the following years. ">
                <anchor moveWithCells="1">
                  <from>
                    <xdr:col>14</xdr:col>
                    <xdr:colOff>88900</xdr:colOff>
                    <xdr:row>2</xdr:row>
                    <xdr:rowOff>50800</xdr:rowOff>
                  </from>
                  <to>
                    <xdr:col>14</xdr:col>
                    <xdr:colOff>336550</xdr:colOff>
                    <xdr:row>3</xdr:row>
                    <xdr:rowOff>31750</xdr:rowOff>
                  </to>
                </anchor>
              </controlPr>
            </control>
          </mc:Choice>
        </mc:AlternateContent>
        <mc:AlternateContent xmlns:mc="http://schemas.openxmlformats.org/markup-compatibility/2006">
          <mc:Choice Requires="x14">
            <control shapeId="5154" r:id="rId4" name="Option Button 34">
              <controlPr defaultSize="0" autoFill="0" autoLine="0" autoPict="0" altText="Button to open information panel. When clicked, it displays  information about the reduction in retail bills that the battery may provide. ">
                <anchor moveWithCells="1">
                  <from>
                    <xdr:col>14</xdr:col>
                    <xdr:colOff>88900</xdr:colOff>
                    <xdr:row>5</xdr:row>
                    <xdr:rowOff>0</xdr:rowOff>
                  </from>
                  <to>
                    <xdr:col>14</xdr:col>
                    <xdr:colOff>336550</xdr:colOff>
                    <xdr:row>5</xdr:row>
                    <xdr:rowOff>222250</xdr:rowOff>
                  </to>
                </anchor>
              </controlPr>
            </control>
          </mc:Choice>
        </mc:AlternateContent>
        <mc:AlternateContent xmlns:mc="http://schemas.openxmlformats.org/markup-compatibility/2006">
          <mc:Choice Requires="x14">
            <control shapeId="5155" r:id="rId5" name="Option Button 35">
              <controlPr defaultSize="0" autoFill="0" autoLine="0" autoPict="0" altText="Button to open information panel. When clicked, it displays information on the capital cost of the battery. ">
                <anchor moveWithCells="1">
                  <from>
                    <xdr:col>14</xdr:col>
                    <xdr:colOff>88900</xdr:colOff>
                    <xdr:row>6</xdr:row>
                    <xdr:rowOff>260350</xdr:rowOff>
                  </from>
                  <to>
                    <xdr:col>14</xdr:col>
                    <xdr:colOff>336550</xdr:colOff>
                    <xdr:row>7</xdr:row>
                    <xdr:rowOff>203200</xdr:rowOff>
                  </to>
                </anchor>
              </controlPr>
            </control>
          </mc:Choice>
        </mc:AlternateContent>
        <mc:AlternateContent xmlns:mc="http://schemas.openxmlformats.org/markup-compatibility/2006">
          <mc:Choice Requires="x14">
            <control shapeId="5156" r:id="rId6" name="Option Button 36">
              <controlPr defaultSize="0" autoFill="0" autoLine="0" autoPict="0" altText="Button to open information panel. When clicked, it displays information on the cost to install the battery. ">
                <anchor moveWithCells="1">
                  <from>
                    <xdr:col>14</xdr:col>
                    <xdr:colOff>88900</xdr:colOff>
                    <xdr:row>7</xdr:row>
                    <xdr:rowOff>222250</xdr:rowOff>
                  </from>
                  <to>
                    <xdr:col>14</xdr:col>
                    <xdr:colOff>336550</xdr:colOff>
                    <xdr:row>8</xdr:row>
                    <xdr:rowOff>203200</xdr:rowOff>
                  </to>
                </anchor>
              </controlPr>
            </control>
          </mc:Choice>
        </mc:AlternateContent>
        <mc:AlternateContent xmlns:mc="http://schemas.openxmlformats.org/markup-compatibility/2006">
          <mc:Choice Requires="x14">
            <control shapeId="5157" r:id="rId7" name="Option Button 37">
              <controlPr defaultSize="0" autoFill="0" autoLine="0" autoPict="0" altText="Button to open information panel. When clicked, it displays information on the likely site costs for the battery installation. ">
                <anchor moveWithCells="1">
                  <from>
                    <xdr:col>14</xdr:col>
                    <xdr:colOff>88900</xdr:colOff>
                    <xdr:row>8</xdr:row>
                    <xdr:rowOff>222250</xdr:rowOff>
                  </from>
                  <to>
                    <xdr:col>14</xdr:col>
                    <xdr:colOff>336550</xdr:colOff>
                    <xdr:row>9</xdr:row>
                    <xdr:rowOff>222250</xdr:rowOff>
                  </to>
                </anchor>
              </controlPr>
            </control>
          </mc:Choice>
        </mc:AlternateContent>
        <mc:AlternateContent xmlns:mc="http://schemas.openxmlformats.org/markup-compatibility/2006">
          <mc:Choice Requires="x14">
            <control shapeId="5158" r:id="rId8" name="Option Button 38">
              <controlPr defaultSize="0" autoFill="0" autoLine="0" autoPict="0" altText="Button to open information panel. When clicked, it displays information on the expected  insurance costs of the battery intstallation. ">
                <anchor moveWithCells="1">
                  <from>
                    <xdr:col>14</xdr:col>
                    <xdr:colOff>88900</xdr:colOff>
                    <xdr:row>9</xdr:row>
                    <xdr:rowOff>222250</xdr:rowOff>
                  </from>
                  <to>
                    <xdr:col>14</xdr:col>
                    <xdr:colOff>336550</xdr:colOff>
                    <xdr:row>10</xdr:row>
                    <xdr:rowOff>203200</xdr:rowOff>
                  </to>
                </anchor>
              </controlPr>
            </control>
          </mc:Choice>
        </mc:AlternateContent>
        <mc:AlternateContent xmlns:mc="http://schemas.openxmlformats.org/markup-compatibility/2006">
          <mc:Choice Requires="x14">
            <control shapeId="5159" r:id="rId9" name="Option Button 39">
              <controlPr defaultSize="0" autoFill="0" autoLine="0" autoPict="0" altText="Button to open information panel. When clicked, it displays information on the expected costs of battery maintenance. ">
                <anchor moveWithCells="1">
                  <from>
                    <xdr:col>14</xdr:col>
                    <xdr:colOff>88900</xdr:colOff>
                    <xdr:row>10</xdr:row>
                    <xdr:rowOff>222250</xdr:rowOff>
                  </from>
                  <to>
                    <xdr:col>14</xdr:col>
                    <xdr:colOff>336550</xdr:colOff>
                    <xdr:row>11</xdr:row>
                    <xdr:rowOff>222250</xdr:rowOff>
                  </to>
                </anchor>
              </controlPr>
            </control>
          </mc:Choice>
        </mc:AlternateContent>
        <mc:AlternateContent xmlns:mc="http://schemas.openxmlformats.org/markup-compatibility/2006">
          <mc:Choice Requires="x14">
            <control shapeId="5160" r:id="rId10" name="Option Button 40">
              <controlPr defaultSize="0" autoFill="0" autoLine="0" autoPict="0" altText="Button to open information panel. When clicked, it displays information on the contingency cost to be considered over the project. ">
                <anchor moveWithCells="1">
                  <from>
                    <xdr:col>14</xdr:col>
                    <xdr:colOff>88900</xdr:colOff>
                    <xdr:row>11</xdr:row>
                    <xdr:rowOff>222250</xdr:rowOff>
                  </from>
                  <to>
                    <xdr:col>14</xdr:col>
                    <xdr:colOff>336550</xdr:colOff>
                    <xdr:row>12</xdr:row>
                    <xdr:rowOff>222250</xdr:rowOff>
                  </to>
                </anchor>
              </controlPr>
            </control>
          </mc:Choice>
        </mc:AlternateContent>
        <mc:AlternateContent xmlns:mc="http://schemas.openxmlformats.org/markup-compatibility/2006">
          <mc:Choice Requires="x14">
            <control shapeId="5161" r:id="rId11" name="Option Button 41">
              <controlPr defaultSize="0" autoFill="0" autoLine="0" autoPict="0" altText="Button to open information panel. When clicked, it displays information on the legal costs that will incur over the project. ">
                <anchor moveWithCells="1">
                  <from>
                    <xdr:col>14</xdr:col>
                    <xdr:colOff>88900</xdr:colOff>
                    <xdr:row>12</xdr:row>
                    <xdr:rowOff>228600</xdr:rowOff>
                  </from>
                  <to>
                    <xdr:col>14</xdr:col>
                    <xdr:colOff>336550</xdr:colOff>
                    <xdr:row>13</xdr:row>
                    <xdr:rowOff>222250</xdr:rowOff>
                  </to>
                </anchor>
              </controlPr>
            </control>
          </mc:Choice>
        </mc:AlternateContent>
        <mc:AlternateContent xmlns:mc="http://schemas.openxmlformats.org/markup-compatibility/2006">
          <mc:Choice Requires="x14">
            <control shapeId="5162" r:id="rId12" name="Option Button 42">
              <controlPr defaultSize="0" autoFill="0" autoLine="0" autoPict="0" altText="Button to open information panel. When clicked, it displays information on the expected administration costs to occurr over the project. ">
                <anchor moveWithCells="1">
                  <from>
                    <xdr:col>14</xdr:col>
                    <xdr:colOff>88900</xdr:colOff>
                    <xdr:row>14</xdr:row>
                    <xdr:rowOff>0</xdr:rowOff>
                  </from>
                  <to>
                    <xdr:col>14</xdr:col>
                    <xdr:colOff>336550</xdr:colOff>
                    <xdr:row>14</xdr:row>
                    <xdr:rowOff>222250</xdr:rowOff>
                  </to>
                </anchor>
              </controlPr>
            </control>
          </mc:Choice>
        </mc:AlternateContent>
        <mc:AlternateContent xmlns:mc="http://schemas.openxmlformats.org/markup-compatibility/2006">
          <mc:Choice Requires="x14">
            <control shapeId="5166" r:id="rId13" name="Option Button 46">
              <controlPr defaultSize="0" autoFill="0" autoLine="0" autoPict="0" altText="Button to open information panel. When clicked, it displays information on the costs incurred for the party resposible for project management. ">
                <anchor moveWithCells="1">
                  <from>
                    <xdr:col>14</xdr:col>
                    <xdr:colOff>88900</xdr:colOff>
                    <xdr:row>15</xdr:row>
                    <xdr:rowOff>12700</xdr:rowOff>
                  </from>
                  <to>
                    <xdr:col>14</xdr:col>
                    <xdr:colOff>336550</xdr:colOff>
                    <xdr:row>16</xdr:row>
                    <xdr:rowOff>0</xdr:rowOff>
                  </to>
                </anchor>
              </controlPr>
            </control>
          </mc:Choice>
        </mc:AlternateContent>
        <mc:AlternateContent xmlns:mc="http://schemas.openxmlformats.org/markup-compatibility/2006">
          <mc:Choice Requires="x14">
            <control shapeId="5167" r:id="rId14" name="Option Button 47">
              <controlPr defaultSize="0" autoFill="0" autoLine="0" autoPict="0" altText="Button to open information panel. When clicked, it displays information on the cost of community engagement. ">
                <anchor moveWithCells="1">
                  <from>
                    <xdr:col>14</xdr:col>
                    <xdr:colOff>88900</xdr:colOff>
                    <xdr:row>16</xdr:row>
                    <xdr:rowOff>12700</xdr:rowOff>
                  </from>
                  <to>
                    <xdr:col>14</xdr:col>
                    <xdr:colOff>336550</xdr:colOff>
                    <xdr:row>17</xdr:row>
                    <xdr:rowOff>0</xdr:rowOff>
                  </to>
                </anchor>
              </controlPr>
            </control>
          </mc:Choice>
        </mc:AlternateContent>
        <mc:AlternateContent xmlns:mc="http://schemas.openxmlformats.org/markup-compatibility/2006">
          <mc:Choice Requires="x14">
            <control shapeId="5168" r:id="rId15" name="Option Button 48">
              <controlPr defaultSize="0" autoFill="0" autoLine="0" autoPict="0" altText="Button to open information panel. When clicked, it displays information on any additional costs that are expected. ">
                <anchor moveWithCells="1">
                  <from>
                    <xdr:col>14</xdr:col>
                    <xdr:colOff>88900</xdr:colOff>
                    <xdr:row>17</xdr:row>
                    <xdr:rowOff>12700</xdr:rowOff>
                  </from>
                  <to>
                    <xdr:col>14</xdr:col>
                    <xdr:colOff>336550</xdr:colOff>
                    <xdr:row>18</xdr:row>
                    <xdr:rowOff>12700</xdr:rowOff>
                  </to>
                </anchor>
              </controlPr>
            </control>
          </mc:Choice>
        </mc:AlternateContent>
        <mc:AlternateContent xmlns:mc="http://schemas.openxmlformats.org/markup-compatibility/2006">
          <mc:Choice Requires="x14">
            <control shapeId="5169" r:id="rId16" name="Option Button 49">
              <controlPr defaultSize="0" autoFill="0" autoLine="0" autoPict="0" altText="Button to open information panel. When clicked, it displays information on the cost of decomissioning the battery. ">
                <anchor moveWithCells="1">
                  <from>
                    <xdr:col>14</xdr:col>
                    <xdr:colOff>88900</xdr:colOff>
                    <xdr:row>18</xdr:row>
                    <xdr:rowOff>12700</xdr:rowOff>
                  </from>
                  <to>
                    <xdr:col>14</xdr:col>
                    <xdr:colOff>336550</xdr:colOff>
                    <xdr:row>19</xdr:row>
                    <xdr:rowOff>12700</xdr:rowOff>
                  </to>
                </anchor>
              </controlPr>
            </control>
          </mc:Choice>
        </mc:AlternateContent>
        <mc:AlternateContent xmlns:mc="http://schemas.openxmlformats.org/markup-compatibility/2006">
          <mc:Choice Requires="x14">
            <control shapeId="5170" r:id="rId17" name="Option Button 50">
              <controlPr defaultSize="0" autoFill="0" autoLine="0" autoPict="0" altText="Button to open information panel. When clicked, it displays information on the inkind contributions to the project. ">
                <anchor moveWithCells="1">
                  <from>
                    <xdr:col>14</xdr:col>
                    <xdr:colOff>88900</xdr:colOff>
                    <xdr:row>19</xdr:row>
                    <xdr:rowOff>222250</xdr:rowOff>
                  </from>
                  <to>
                    <xdr:col>14</xdr:col>
                    <xdr:colOff>336550</xdr:colOff>
                    <xdr:row>20</xdr:row>
                    <xdr:rowOff>222250</xdr:rowOff>
                  </to>
                </anchor>
              </controlPr>
            </control>
          </mc:Choice>
        </mc:AlternateContent>
        <mc:AlternateContent xmlns:mc="http://schemas.openxmlformats.org/markup-compatibility/2006">
          <mc:Choice Requires="x14">
            <control shapeId="5171" r:id="rId18" name="Option Button 51">
              <controlPr defaultSize="0" autoFill="0" autoLine="0" autoPict="0" altText="Button to open information panel. When clicked, it displays information on the financial co-contribution for stream 1 (network benefits). ">
                <anchor moveWithCells="1">
                  <from>
                    <xdr:col>14</xdr:col>
                    <xdr:colOff>88900</xdr:colOff>
                    <xdr:row>22</xdr:row>
                    <xdr:rowOff>76200</xdr:rowOff>
                  </from>
                  <to>
                    <xdr:col>14</xdr:col>
                    <xdr:colOff>336550</xdr:colOff>
                    <xdr:row>22</xdr:row>
                    <xdr:rowOff>298450</xdr:rowOff>
                  </to>
                </anchor>
              </controlPr>
            </control>
          </mc:Choice>
        </mc:AlternateContent>
        <mc:AlternateContent xmlns:mc="http://schemas.openxmlformats.org/markup-compatibility/2006">
          <mc:Choice Requires="x14">
            <control shapeId="5172" r:id="rId19" name="Option Button 52">
              <controlPr defaultSize="0" autoFill="0" autoLine="0" autoPict="0" altText="Button to open information panel. When clicked, it displays information on the financial co-contribution for stream 2 (community benefits). ">
                <anchor moveWithCells="1">
                  <from>
                    <xdr:col>14</xdr:col>
                    <xdr:colOff>88900</xdr:colOff>
                    <xdr:row>23</xdr:row>
                    <xdr:rowOff>107950</xdr:rowOff>
                  </from>
                  <to>
                    <xdr:col>14</xdr:col>
                    <xdr:colOff>336550</xdr:colOff>
                    <xdr:row>23</xdr:row>
                    <xdr:rowOff>336550</xdr:rowOff>
                  </to>
                </anchor>
              </controlPr>
            </control>
          </mc:Choice>
        </mc:AlternateContent>
        <mc:AlternateContent xmlns:mc="http://schemas.openxmlformats.org/markup-compatibility/2006">
          <mc:Choice Requires="x14">
            <control shapeId="5173" r:id="rId20" name="Option Button 53">
              <controlPr defaultSize="0" autoFill="0" autoLine="0" autoPict="0" altText="Button to open information panel. When clicked, it displays information on the grant value sought from DEECA. ">
                <anchor moveWithCells="1">
                  <from>
                    <xdr:col>14</xdr:col>
                    <xdr:colOff>88900</xdr:colOff>
                    <xdr:row>24</xdr:row>
                    <xdr:rowOff>88900</xdr:rowOff>
                  </from>
                  <to>
                    <xdr:col>14</xdr:col>
                    <xdr:colOff>336550</xdr:colOff>
                    <xdr:row>24</xdr:row>
                    <xdr:rowOff>304800</xdr:rowOff>
                  </to>
                </anchor>
              </controlPr>
            </control>
          </mc:Choice>
        </mc:AlternateContent>
        <mc:AlternateContent xmlns:mc="http://schemas.openxmlformats.org/markup-compatibility/2006">
          <mc:Choice Requires="x14">
            <control shapeId="5174" r:id="rId21" name="Option Button 54">
              <controlPr defaultSize="0" autoFill="0" autoLine="0" autoPict="0" altText="Button to open information panel. When clicked, it displays information on the net financial position of the battery, which will be calculated by the tool. ">
                <anchor moveWithCells="1">
                  <from>
                    <xdr:col>14</xdr:col>
                    <xdr:colOff>88900</xdr:colOff>
                    <xdr:row>26</xdr:row>
                    <xdr:rowOff>12700</xdr:rowOff>
                  </from>
                  <to>
                    <xdr:col>14</xdr:col>
                    <xdr:colOff>336550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02B5-9271-4138-B9F8-C131C601E483}">
  <sheetPr>
    <tabColor rgb="FF0F5564"/>
  </sheetPr>
  <dimension ref="A1:P108"/>
  <sheetViews>
    <sheetView showGridLines="0" showRowColHeaders="0" zoomScale="90" zoomScaleNormal="90" workbookViewId="0">
      <selection activeCell="C30" sqref="C30"/>
    </sheetView>
  </sheetViews>
  <sheetFormatPr defaultRowHeight="13"/>
  <cols>
    <col min="1" max="1" width="25.81640625" customWidth="1"/>
    <col min="2" max="2" width="27.81640625" customWidth="1"/>
    <col min="3" max="14" width="10.81640625" customWidth="1"/>
    <col min="16" max="16" width="50.81640625" customWidth="1"/>
  </cols>
  <sheetData>
    <row r="1" spans="1:16" ht="42" customHeight="1">
      <c r="A1" s="13"/>
      <c r="B1" s="188" t="s">
        <v>87</v>
      </c>
      <c r="C1" s="189"/>
      <c r="D1" s="189"/>
      <c r="E1" s="189"/>
      <c r="F1" s="189"/>
      <c r="G1" s="189"/>
      <c r="H1" s="189"/>
      <c r="I1" s="189"/>
      <c r="J1" s="189"/>
      <c r="K1" s="189"/>
      <c r="L1" s="189"/>
      <c r="M1" s="189"/>
      <c r="N1" s="189"/>
    </row>
    <row r="2" spans="1:16" ht="8.15" customHeight="1">
      <c r="A2" s="14"/>
    </row>
    <row r="3" spans="1:16" ht="17.149999999999999" customHeight="1" thickBot="1">
      <c r="B3" s="41" t="s">
        <v>52</v>
      </c>
      <c r="C3" s="44" t="s">
        <v>53</v>
      </c>
      <c r="D3" s="44" t="s">
        <v>54</v>
      </c>
      <c r="E3" s="44" t="s">
        <v>55</v>
      </c>
      <c r="F3" s="44" t="s">
        <v>56</v>
      </c>
      <c r="G3" s="44" t="s">
        <v>57</v>
      </c>
      <c r="H3" s="44" t="s">
        <v>58</v>
      </c>
      <c r="I3" s="44" t="s">
        <v>59</v>
      </c>
      <c r="J3" s="44" t="s">
        <v>60</v>
      </c>
      <c r="K3" s="44" t="s">
        <v>61</v>
      </c>
      <c r="L3" s="44" t="s">
        <v>62</v>
      </c>
      <c r="M3" s="44" t="s">
        <v>63</v>
      </c>
      <c r="N3" s="44" t="s">
        <v>64</v>
      </c>
      <c r="O3" s="171">
        <v>21</v>
      </c>
      <c r="P3" s="45" t="s">
        <v>65</v>
      </c>
    </row>
    <row r="4" spans="1:16" ht="8.15" customHeight="1" thickTop="1">
      <c r="A4" s="18"/>
      <c r="B4" s="42"/>
      <c r="C4" s="42"/>
      <c r="D4" s="42"/>
      <c r="E4" s="42"/>
      <c r="F4" s="42"/>
      <c r="G4" s="42"/>
      <c r="H4" s="42"/>
      <c r="I4" s="42"/>
      <c r="J4" s="42"/>
      <c r="K4" s="42"/>
      <c r="L4" s="42"/>
      <c r="M4" s="42"/>
      <c r="N4" s="42"/>
      <c r="O4" s="163"/>
      <c r="P4" s="46"/>
    </row>
    <row r="5" spans="1:16" ht="18" customHeight="1">
      <c r="A5" s="18"/>
      <c r="B5" s="43" t="s">
        <v>66</v>
      </c>
      <c r="O5" s="163"/>
      <c r="P5" s="190" t="str" cm="1">
        <f t="array" ref="P5">_xlfn.IFS(O3=1, 'Display text'!D17, O3=2,'Display text'!D19,O3=3,'Display text'!D20, O3=4,'Display text'!D18, O3=5,'Display text'!D22, O3=6,'Display text'!D29,O3=7,'Display text'!E30,O3=8,'Display text'!E50,O3=9,'Display text'!D45, O3=10,'Display text'!E31, O3=11,'Display text'!D32, O3=12,'Display text'!D33,O3=13,'Display text'!D34,O3=14,'Display text'!D35,O3=15,'Display text'!D36, O3=16,'Display text'!D37,O3=17,'Display text'!D38,O3=18,'Display text'!D39,O3=19,'Display text'!D40,O3=20,'Display text'!C41,O3=21,'Display text'!C42,O3=22,'Display text'!C43,O3=23,'Display text'!D44)</f>
        <v>Cash amount to be contributed by the project proponent. This must be at least 10% of all project costs incurred through the commissioning of the battery (i.e., its connection, energisation and commencement of operation) if only community benefits are expected.
See also the information on Net financial position.</v>
      </c>
    </row>
    <row r="6" spans="1:16" s="13" customFormat="1" ht="18" customHeight="1">
      <c r="B6" s="13" t="s">
        <v>88</v>
      </c>
      <c r="C6" s="51"/>
      <c r="D6" s="52"/>
      <c r="E6" s="52"/>
      <c r="F6" s="52"/>
      <c r="G6" s="52"/>
      <c r="H6" s="52"/>
      <c r="I6" s="52"/>
      <c r="J6" s="52"/>
      <c r="K6" s="52"/>
      <c r="L6" s="52"/>
      <c r="M6" s="52"/>
      <c r="N6" s="53">
        <f>SUM(C6:M6)</f>
        <v>0</v>
      </c>
      <c r="O6" s="165"/>
      <c r="P6" s="190"/>
    </row>
    <row r="7" spans="1:16" s="13" customFormat="1" ht="18" customHeight="1">
      <c r="B7" s="13" t="s">
        <v>89</v>
      </c>
      <c r="C7" s="51"/>
      <c r="D7" s="52"/>
      <c r="E7" s="52"/>
      <c r="F7" s="52"/>
      <c r="G7" s="52"/>
      <c r="H7" s="52"/>
      <c r="I7" s="52"/>
      <c r="J7" s="52"/>
      <c r="K7" s="52"/>
      <c r="L7" s="52"/>
      <c r="M7" s="52"/>
      <c r="N7" s="53">
        <f t="shared" ref="N7:N9" si="0">SUM(C7:M7)</f>
        <v>0</v>
      </c>
      <c r="O7" s="165"/>
      <c r="P7" s="190"/>
    </row>
    <row r="8" spans="1:16" s="13" customFormat="1" ht="18" customHeight="1">
      <c r="B8" s="13" t="s">
        <v>90</v>
      </c>
      <c r="C8" s="51"/>
      <c r="D8" s="52"/>
      <c r="E8" s="52"/>
      <c r="F8" s="52"/>
      <c r="G8" s="52"/>
      <c r="H8" s="52"/>
      <c r="I8" s="52"/>
      <c r="J8" s="52"/>
      <c r="K8" s="52"/>
      <c r="L8" s="52"/>
      <c r="M8" s="52"/>
      <c r="N8" s="53">
        <f t="shared" si="0"/>
        <v>0</v>
      </c>
      <c r="O8" s="165"/>
      <c r="P8" s="190"/>
    </row>
    <row r="9" spans="1:16" s="13" customFormat="1" ht="18" customHeight="1">
      <c r="B9" s="13" t="s">
        <v>91</v>
      </c>
      <c r="C9" s="51"/>
      <c r="D9" s="52"/>
      <c r="E9" s="52"/>
      <c r="F9" s="52"/>
      <c r="G9" s="52"/>
      <c r="H9" s="52"/>
      <c r="I9" s="52"/>
      <c r="J9" s="52"/>
      <c r="K9" s="52"/>
      <c r="L9" s="52"/>
      <c r="M9" s="52"/>
      <c r="N9" s="53">
        <f t="shared" si="0"/>
        <v>0</v>
      </c>
      <c r="O9" s="165"/>
      <c r="P9" s="190"/>
    </row>
    <row r="10" spans="1:16" s="13" customFormat="1" ht="8.15" customHeight="1">
      <c r="C10" s="54"/>
      <c r="D10" s="54"/>
      <c r="E10" s="54"/>
      <c r="F10" s="54"/>
      <c r="G10" s="54"/>
      <c r="H10" s="54"/>
      <c r="I10" s="54"/>
      <c r="J10" s="54"/>
      <c r="K10" s="54"/>
      <c r="L10" s="54"/>
      <c r="M10" s="54"/>
      <c r="N10" s="54"/>
      <c r="O10" s="165"/>
      <c r="P10" s="190"/>
    </row>
    <row r="11" spans="1:16" s="13" customFormat="1" ht="18" customHeight="1">
      <c r="B11" s="43" t="s">
        <v>68</v>
      </c>
      <c r="C11" s="54"/>
      <c r="D11" s="54"/>
      <c r="E11" s="54"/>
      <c r="F11" s="54"/>
      <c r="G11" s="54"/>
      <c r="H11" s="54"/>
      <c r="I11" s="54"/>
      <c r="J11" s="54"/>
      <c r="K11" s="54"/>
      <c r="L11" s="54"/>
      <c r="M11" s="54"/>
      <c r="N11" s="54"/>
      <c r="O11" s="165"/>
      <c r="P11" s="190"/>
    </row>
    <row r="12" spans="1:16" s="13" customFormat="1" ht="18" customHeight="1">
      <c r="B12" s="13" t="s">
        <v>92</v>
      </c>
      <c r="C12" s="50"/>
      <c r="D12" s="55"/>
      <c r="E12" s="55"/>
      <c r="F12" s="55"/>
      <c r="G12" s="55"/>
      <c r="H12" s="55"/>
      <c r="I12" s="55"/>
      <c r="J12" s="55"/>
      <c r="K12" s="55"/>
      <c r="L12" s="55"/>
      <c r="M12" s="55"/>
      <c r="N12" s="53">
        <f t="shared" ref="N12:N26" si="1">SUM(C12:M12)</f>
        <v>0</v>
      </c>
      <c r="O12" s="165"/>
      <c r="P12" s="190"/>
    </row>
    <row r="13" spans="1:16" s="13" customFormat="1" ht="18" customHeight="1">
      <c r="B13" s="13" t="s">
        <v>70</v>
      </c>
      <c r="C13" s="50"/>
      <c r="D13" s="55"/>
      <c r="E13" s="55"/>
      <c r="F13" s="55"/>
      <c r="G13" s="55"/>
      <c r="H13" s="55"/>
      <c r="I13" s="55"/>
      <c r="J13" s="55"/>
      <c r="K13" s="55"/>
      <c r="L13" s="55"/>
      <c r="M13" s="55"/>
      <c r="N13" s="53"/>
      <c r="O13" s="165"/>
      <c r="P13" s="190"/>
    </row>
    <row r="14" spans="1:16" s="13" customFormat="1" ht="18" customHeight="1">
      <c r="B14" s="13" t="s">
        <v>71</v>
      </c>
      <c r="C14" s="50"/>
      <c r="D14" s="55"/>
      <c r="E14" s="55"/>
      <c r="F14" s="55"/>
      <c r="G14" s="55"/>
      <c r="H14" s="55"/>
      <c r="I14" s="55"/>
      <c r="J14" s="55"/>
      <c r="K14" s="55"/>
      <c r="L14" s="55"/>
      <c r="M14" s="55"/>
      <c r="N14" s="53"/>
      <c r="O14" s="165"/>
      <c r="P14" s="190"/>
    </row>
    <row r="15" spans="1:16" s="13" customFormat="1" ht="18" customHeight="1">
      <c r="B15" s="13" t="s">
        <v>93</v>
      </c>
      <c r="C15" s="51"/>
      <c r="D15" s="52"/>
      <c r="E15" s="52"/>
      <c r="F15" s="52"/>
      <c r="G15" s="52"/>
      <c r="H15" s="52"/>
      <c r="I15" s="52"/>
      <c r="J15" s="52"/>
      <c r="K15" s="52"/>
      <c r="L15" s="52"/>
      <c r="M15" s="52"/>
      <c r="N15" s="53">
        <f t="shared" si="1"/>
        <v>0</v>
      </c>
      <c r="O15" s="165"/>
      <c r="P15" s="190"/>
    </row>
    <row r="16" spans="1:16" s="13" customFormat="1" ht="18" customHeight="1">
      <c r="B16" s="13" t="s">
        <v>72</v>
      </c>
      <c r="C16" s="50"/>
      <c r="D16" s="52"/>
      <c r="E16" s="52"/>
      <c r="F16" s="52"/>
      <c r="G16" s="52"/>
      <c r="H16" s="52"/>
      <c r="I16" s="52"/>
      <c r="J16" s="52"/>
      <c r="K16" s="52"/>
      <c r="L16" s="52"/>
      <c r="M16" s="52"/>
      <c r="N16" s="53">
        <f t="shared" si="1"/>
        <v>0</v>
      </c>
      <c r="O16" s="165"/>
      <c r="P16" s="190"/>
    </row>
    <row r="17" spans="2:16" ht="18" customHeight="1">
      <c r="B17" s="13" t="s">
        <v>73</v>
      </c>
      <c r="C17" s="51"/>
      <c r="D17" s="52"/>
      <c r="E17" s="52"/>
      <c r="F17" s="52"/>
      <c r="G17" s="52"/>
      <c r="H17" s="52"/>
      <c r="I17" s="52"/>
      <c r="J17" s="52"/>
      <c r="K17" s="52"/>
      <c r="L17" s="52"/>
      <c r="M17" s="52"/>
      <c r="N17" s="53">
        <f t="shared" si="1"/>
        <v>0</v>
      </c>
      <c r="O17" s="165"/>
      <c r="P17" s="190"/>
    </row>
    <row r="18" spans="2:16" ht="18" customHeight="1">
      <c r="B18" s="13" t="s">
        <v>74</v>
      </c>
      <c r="C18" s="50"/>
      <c r="D18" s="52"/>
      <c r="E18" s="52"/>
      <c r="F18" s="52"/>
      <c r="G18" s="52"/>
      <c r="H18" s="52"/>
      <c r="I18" s="52"/>
      <c r="J18" s="52"/>
      <c r="K18" s="52"/>
      <c r="L18" s="52"/>
      <c r="M18" s="52"/>
      <c r="N18" s="53">
        <f t="shared" si="1"/>
        <v>0</v>
      </c>
      <c r="O18" s="163"/>
      <c r="P18" s="190"/>
    </row>
    <row r="19" spans="2:16" s="13" customFormat="1" ht="18" customHeight="1">
      <c r="B19" s="13" t="s">
        <v>75</v>
      </c>
      <c r="C19" s="50"/>
      <c r="D19" s="52"/>
      <c r="E19" s="52"/>
      <c r="F19" s="52"/>
      <c r="G19" s="52"/>
      <c r="H19" s="52"/>
      <c r="I19" s="52"/>
      <c r="J19" s="52"/>
      <c r="K19" s="52"/>
      <c r="L19" s="52"/>
      <c r="M19" s="52"/>
      <c r="N19" s="53">
        <f t="shared" si="1"/>
        <v>0</v>
      </c>
      <c r="O19" s="163"/>
      <c r="P19" s="190"/>
    </row>
    <row r="20" spans="2:16" ht="18" customHeight="1">
      <c r="B20" s="13" t="s">
        <v>76</v>
      </c>
      <c r="C20" s="51"/>
      <c r="D20" s="52"/>
      <c r="E20" s="52"/>
      <c r="F20" s="52"/>
      <c r="G20" s="52"/>
      <c r="H20" s="52"/>
      <c r="I20" s="52"/>
      <c r="J20" s="52"/>
      <c r="K20" s="52"/>
      <c r="L20" s="52"/>
      <c r="M20" s="52"/>
      <c r="N20" s="53">
        <f t="shared" si="1"/>
        <v>0</v>
      </c>
      <c r="O20" s="165"/>
      <c r="P20" s="190"/>
    </row>
    <row r="21" spans="2:16" ht="18" customHeight="1">
      <c r="B21" s="13" t="s">
        <v>77</v>
      </c>
      <c r="C21" s="50"/>
      <c r="D21" s="51"/>
      <c r="E21" s="51"/>
      <c r="F21" s="51"/>
      <c r="G21" s="51"/>
      <c r="H21" s="51"/>
      <c r="I21" s="51"/>
      <c r="J21" s="51"/>
      <c r="K21" s="51"/>
      <c r="L21" s="51"/>
      <c r="M21" s="51"/>
      <c r="N21" s="53">
        <f t="shared" si="1"/>
        <v>0</v>
      </c>
      <c r="O21" s="163"/>
      <c r="P21" s="190"/>
    </row>
    <row r="22" spans="2:16" ht="18" customHeight="1">
      <c r="B22" s="13" t="s">
        <v>78</v>
      </c>
      <c r="C22" s="50"/>
      <c r="D22" s="52"/>
      <c r="E22" s="52"/>
      <c r="F22" s="52"/>
      <c r="G22" s="52"/>
      <c r="H22" s="52"/>
      <c r="I22" s="52"/>
      <c r="J22" s="52"/>
      <c r="K22" s="52"/>
      <c r="L22" s="52"/>
      <c r="M22" s="52"/>
      <c r="N22" s="53">
        <f t="shared" si="1"/>
        <v>0</v>
      </c>
      <c r="O22" s="163"/>
      <c r="P22" s="190"/>
    </row>
    <row r="23" spans="2:16" ht="20.149999999999999" customHeight="1">
      <c r="B23" s="13" t="s">
        <v>79</v>
      </c>
      <c r="C23" s="50"/>
      <c r="D23" s="52"/>
      <c r="E23" s="52"/>
      <c r="F23" s="52"/>
      <c r="G23" s="52"/>
      <c r="H23" s="52"/>
      <c r="I23" s="52"/>
      <c r="J23" s="52"/>
      <c r="K23" s="52"/>
      <c r="L23" s="52"/>
      <c r="M23" s="52"/>
      <c r="N23" s="53">
        <f t="shared" si="1"/>
        <v>0</v>
      </c>
      <c r="O23" s="163"/>
      <c r="P23" s="190"/>
    </row>
    <row r="24" spans="2:16" ht="18" customHeight="1">
      <c r="B24" s="13" t="s">
        <v>80</v>
      </c>
      <c r="C24" s="51"/>
      <c r="D24" s="55"/>
      <c r="E24" s="55"/>
      <c r="F24" s="55"/>
      <c r="G24" s="55"/>
      <c r="H24" s="55"/>
      <c r="I24" s="55"/>
      <c r="J24" s="55"/>
      <c r="K24" s="55"/>
      <c r="L24" s="55"/>
      <c r="M24" s="52"/>
      <c r="N24" s="53">
        <f t="shared" si="1"/>
        <v>0</v>
      </c>
      <c r="O24" s="163"/>
      <c r="P24" s="190"/>
    </row>
    <row r="25" spans="2:16" ht="20.149999999999999" customHeight="1">
      <c r="B25" s="43" t="s">
        <v>81</v>
      </c>
      <c r="C25" s="54"/>
      <c r="D25" s="54"/>
      <c r="E25" s="54"/>
      <c r="F25" s="54"/>
      <c r="G25" s="54"/>
      <c r="H25" s="54"/>
      <c r="I25" s="54"/>
      <c r="J25" s="54"/>
      <c r="K25" s="54"/>
      <c r="L25" s="54"/>
      <c r="M25" s="54"/>
      <c r="N25" s="54"/>
      <c r="O25" s="163"/>
      <c r="P25" s="190"/>
    </row>
    <row r="26" spans="2:16" ht="18" customHeight="1">
      <c r="B26" s="89"/>
      <c r="C26" s="52"/>
      <c r="D26" s="52"/>
      <c r="E26" s="52"/>
      <c r="F26" s="52"/>
      <c r="G26" s="52"/>
      <c r="H26" s="52"/>
      <c r="I26" s="52"/>
      <c r="J26" s="52"/>
      <c r="K26" s="52"/>
      <c r="L26" s="52"/>
      <c r="M26" s="50"/>
      <c r="N26" s="53">
        <f t="shared" si="1"/>
        <v>0</v>
      </c>
      <c r="O26" s="163"/>
      <c r="P26" s="191"/>
    </row>
    <row r="27" spans="2:16" ht="20.149999999999999" customHeight="1">
      <c r="B27" s="43" t="s">
        <v>82</v>
      </c>
      <c r="C27" s="56"/>
      <c r="D27" s="56"/>
      <c r="E27" s="56"/>
      <c r="F27" s="56"/>
      <c r="G27" s="56"/>
      <c r="H27" s="56"/>
      <c r="I27" s="56"/>
      <c r="J27" s="56"/>
      <c r="K27" s="56"/>
      <c r="L27" s="56"/>
      <c r="M27" s="56"/>
      <c r="N27" s="56"/>
      <c r="O27" s="163"/>
    </row>
    <row r="28" spans="2:16" ht="30" customHeight="1">
      <c r="B28" s="37" t="s">
        <v>94</v>
      </c>
      <c r="C28" s="57">
        <f>IF('Key project information'!$E$6="Yes",SUM(C12:$C$26)*0.3,0)</f>
        <v>0</v>
      </c>
      <c r="D28" s="59"/>
      <c r="E28" s="59"/>
      <c r="F28" s="59"/>
      <c r="G28" s="59"/>
      <c r="H28" s="59"/>
      <c r="I28" s="59"/>
      <c r="J28" s="59"/>
      <c r="K28" s="59"/>
      <c r="L28" s="59"/>
      <c r="M28" s="59"/>
      <c r="N28" s="57">
        <f t="shared" ref="N28:N29" si="2">C28</f>
        <v>0</v>
      </c>
      <c r="O28" s="163"/>
    </row>
    <row r="29" spans="2:16" ht="30" customHeight="1">
      <c r="B29" s="37" t="s">
        <v>95</v>
      </c>
      <c r="C29" s="57">
        <f>IF('Key project information'!$E$6="No",SUM(C12:$C$26)*0.1,0)</f>
        <v>0</v>
      </c>
      <c r="D29" s="59"/>
      <c r="E29" s="59"/>
      <c r="F29" s="59"/>
      <c r="G29" s="59"/>
      <c r="H29" s="59"/>
      <c r="I29" s="59"/>
      <c r="J29" s="59"/>
      <c r="K29" s="59"/>
      <c r="L29" s="59"/>
      <c r="M29" s="59"/>
      <c r="N29" s="57">
        <f t="shared" si="2"/>
        <v>0</v>
      </c>
      <c r="O29" s="163"/>
    </row>
    <row r="30" spans="2:16" ht="30" customHeight="1">
      <c r="B30" s="37" t="s">
        <v>85</v>
      </c>
      <c r="C30" s="57">
        <f>IF(SUM(C12:C16,C18:C19,C21:C23,C26)-SUM(C28:C29)&gt;400000,400000,SUM(C12:C16,C18:C19,C21:C23,C26)-SUM(C28:C29))</f>
        <v>0</v>
      </c>
      <c r="D30" s="60"/>
      <c r="E30" s="59"/>
      <c r="F30" s="59"/>
      <c r="G30" s="59"/>
      <c r="H30" s="59"/>
      <c r="I30" s="59"/>
      <c r="J30" s="59"/>
      <c r="K30" s="59"/>
      <c r="L30" s="59"/>
      <c r="M30" s="59"/>
      <c r="N30" s="57">
        <f>C30</f>
        <v>0</v>
      </c>
      <c r="O30" s="163"/>
    </row>
    <row r="31" spans="2:16" ht="8.15" customHeight="1">
      <c r="B31" s="49"/>
      <c r="C31" s="13"/>
      <c r="D31" s="13"/>
      <c r="E31" s="13"/>
      <c r="F31" s="13"/>
      <c r="G31" s="13"/>
      <c r="H31" s="13"/>
      <c r="I31" s="13"/>
      <c r="J31" s="13"/>
      <c r="K31" s="13"/>
      <c r="L31" s="13"/>
      <c r="M31" s="13"/>
      <c r="O31" s="163"/>
    </row>
    <row r="32" spans="2:16" ht="18" customHeight="1">
      <c r="B32" s="43" t="s">
        <v>86</v>
      </c>
      <c r="C32" s="57">
        <f>SUM(C28:C30)-SUM(C12:C26)</f>
        <v>0</v>
      </c>
      <c r="D32" s="58">
        <f>SUM(D6:D9)-SUM(D12:D26)</f>
        <v>0</v>
      </c>
      <c r="E32" s="58">
        <f t="shared" ref="E32:M32" si="3">SUM(E6:E9)-SUM(E12:E26)</f>
        <v>0</v>
      </c>
      <c r="F32" s="58">
        <f t="shared" si="3"/>
        <v>0</v>
      </c>
      <c r="G32" s="58">
        <f t="shared" si="3"/>
        <v>0</v>
      </c>
      <c r="H32" s="58">
        <f t="shared" si="3"/>
        <v>0</v>
      </c>
      <c r="I32" s="58">
        <f t="shared" si="3"/>
        <v>0</v>
      </c>
      <c r="J32" s="58">
        <f t="shared" si="3"/>
        <v>0</v>
      </c>
      <c r="K32" s="58">
        <f t="shared" si="3"/>
        <v>0</v>
      </c>
      <c r="L32" s="58">
        <f t="shared" si="3"/>
        <v>0</v>
      </c>
      <c r="M32" s="58">
        <f t="shared" si="3"/>
        <v>0</v>
      </c>
      <c r="N32" s="57">
        <f t="shared" ref="N32" si="4">SUM(C32:M32)</f>
        <v>0</v>
      </c>
      <c r="O32" s="163"/>
    </row>
    <row r="108" spans="3:3">
      <c r="C108" t="b">
        <v>1</v>
      </c>
    </row>
  </sheetData>
  <sheetProtection selectLockedCells="1"/>
  <mergeCells count="2">
    <mergeCell ref="B1:N1"/>
    <mergeCell ref="P5:P26"/>
  </mergeCells>
  <conditionalFormatting sqref="B28">
    <cfRule type="expression" dxfId="9" priority="5">
      <formula>H31="No"</formula>
    </cfRule>
  </conditionalFormatting>
  <conditionalFormatting sqref="B29">
    <cfRule type="expression" dxfId="8" priority="4">
      <formula>H31="Yes"</formula>
    </cfRule>
  </conditionalFormatting>
  <conditionalFormatting sqref="C32">
    <cfRule type="cellIs" dxfId="7" priority="3" operator="lessThan">
      <formula>-2300000</formula>
    </cfRule>
  </conditionalFormatting>
  <conditionalFormatting sqref="C32:N32">
    <cfRule type="cellIs" dxfId="6" priority="1" operator="lessThan">
      <formula>0</formula>
    </cfRule>
  </conditionalFormatting>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21" r:id="rId3" name="Option Button 5">
              <controlPr defaultSize="0" autoFill="0" autoLine="0" autoPict="0" altText="Button to open information panel. When clicked, it displays background information about the data table. This includes what information is to be considered for the first year of the battery (Y-1) and for the following years. ">
                <anchor moveWithCells="1">
                  <from>
                    <xdr:col>14</xdr:col>
                    <xdr:colOff>127000</xdr:colOff>
                    <xdr:row>1</xdr:row>
                    <xdr:rowOff>88900</xdr:rowOff>
                  </from>
                  <to>
                    <xdr:col>14</xdr:col>
                    <xdr:colOff>374650</xdr:colOff>
                    <xdr:row>3</xdr:row>
                    <xdr:rowOff>0</xdr:rowOff>
                  </to>
                </anchor>
              </controlPr>
            </control>
          </mc:Choice>
        </mc:AlternateContent>
        <mc:AlternateContent xmlns:mc="http://schemas.openxmlformats.org/markup-compatibility/2006">
          <mc:Choice Requires="x14">
            <control shapeId="9222" r:id="rId4" name="Option Button 6">
              <controlPr defaultSize="0" autoFill="0" autoLine="0" autoPict="0" altText="Button to open information panel. When clicked, it displays background information on the availability payment. ">
                <anchor moveWithCells="1">
                  <from>
                    <xdr:col>14</xdr:col>
                    <xdr:colOff>127000</xdr:colOff>
                    <xdr:row>5</xdr:row>
                    <xdr:rowOff>12700</xdr:rowOff>
                  </from>
                  <to>
                    <xdr:col>14</xdr:col>
                    <xdr:colOff>374650</xdr:colOff>
                    <xdr:row>6</xdr:row>
                    <xdr:rowOff>12700</xdr:rowOff>
                  </to>
                </anchor>
              </controlPr>
            </control>
          </mc:Choice>
        </mc:AlternateContent>
        <mc:AlternateContent xmlns:mc="http://schemas.openxmlformats.org/markup-compatibility/2006">
          <mc:Choice Requires="x14">
            <control shapeId="9223" r:id="rId5" name="Option Button 7">
              <controlPr defaultSize="0" autoFill="0" autoLine="0" autoPict="0" altText="Button to open information panel. When clicked, it displays background information on the energy and network payments. ">
                <anchor moveWithCells="1">
                  <from>
                    <xdr:col>14</xdr:col>
                    <xdr:colOff>127000</xdr:colOff>
                    <xdr:row>6</xdr:row>
                    <xdr:rowOff>31750</xdr:rowOff>
                  </from>
                  <to>
                    <xdr:col>14</xdr:col>
                    <xdr:colOff>374650</xdr:colOff>
                    <xdr:row>7</xdr:row>
                    <xdr:rowOff>12700</xdr:rowOff>
                  </to>
                </anchor>
              </controlPr>
            </control>
          </mc:Choice>
        </mc:AlternateContent>
        <mc:AlternateContent xmlns:mc="http://schemas.openxmlformats.org/markup-compatibility/2006">
          <mc:Choice Requires="x14">
            <control shapeId="9224" r:id="rId6" name="Option Button 8">
              <controlPr defaultSize="0" autoFill="0" autoLine="0" autoPict="0" altText="Button to open information panel. When clicked, it displays background information on the potential reduction in facility retail bills. ">
                <anchor moveWithCells="1">
                  <from>
                    <xdr:col>14</xdr:col>
                    <xdr:colOff>127000</xdr:colOff>
                    <xdr:row>7</xdr:row>
                    <xdr:rowOff>12700</xdr:rowOff>
                  </from>
                  <to>
                    <xdr:col>14</xdr:col>
                    <xdr:colOff>374650</xdr:colOff>
                    <xdr:row>8</xdr:row>
                    <xdr:rowOff>12700</xdr:rowOff>
                  </to>
                </anchor>
              </controlPr>
            </control>
          </mc:Choice>
        </mc:AlternateContent>
        <mc:AlternateContent xmlns:mc="http://schemas.openxmlformats.org/markup-compatibility/2006">
          <mc:Choice Requires="x14">
            <control shapeId="9225" r:id="rId7" name="Option Button 9">
              <controlPr defaultSize="0" autoFill="0" autoLine="0" autoPict="0" altText="Button to open information panel. When clicked, it displays information on the expected charges to battery subscribers. ">
                <anchor moveWithCells="1">
                  <from>
                    <xdr:col>14</xdr:col>
                    <xdr:colOff>127000</xdr:colOff>
                    <xdr:row>8</xdr:row>
                    <xdr:rowOff>12700</xdr:rowOff>
                  </from>
                  <to>
                    <xdr:col>14</xdr:col>
                    <xdr:colOff>374650</xdr:colOff>
                    <xdr:row>9</xdr:row>
                    <xdr:rowOff>12700</xdr:rowOff>
                  </to>
                </anchor>
              </controlPr>
            </control>
          </mc:Choice>
        </mc:AlternateContent>
        <mc:AlternateContent xmlns:mc="http://schemas.openxmlformats.org/markup-compatibility/2006">
          <mc:Choice Requires="x14">
            <control shapeId="9227" r:id="rId8" name="Option Button 11">
              <controlPr defaultSize="0" autoFill="0" autoLine="0" autoPict="0" altText="Button to open information panel. When clicked, it displays background information on the capital cost of the battery. ">
                <anchor moveWithCells="1">
                  <from>
                    <xdr:col>14</xdr:col>
                    <xdr:colOff>127000</xdr:colOff>
                    <xdr:row>11</xdr:row>
                    <xdr:rowOff>31750</xdr:rowOff>
                  </from>
                  <to>
                    <xdr:col>14</xdr:col>
                    <xdr:colOff>374650</xdr:colOff>
                    <xdr:row>12</xdr:row>
                    <xdr:rowOff>12700</xdr:rowOff>
                  </to>
                </anchor>
              </controlPr>
            </control>
          </mc:Choice>
        </mc:AlternateContent>
        <mc:AlternateContent xmlns:mc="http://schemas.openxmlformats.org/markup-compatibility/2006">
          <mc:Choice Requires="x14">
            <control shapeId="9228" r:id="rId9" name="Option Button 12">
              <controlPr defaultSize="0" autoFill="0" autoLine="0" autoPict="0" altText="Button to open information panel. When clicked, it displays background information on the installation cost of the battery.">
                <anchor moveWithCells="1">
                  <from>
                    <xdr:col>14</xdr:col>
                    <xdr:colOff>127000</xdr:colOff>
                    <xdr:row>12</xdr:row>
                    <xdr:rowOff>31750</xdr:rowOff>
                  </from>
                  <to>
                    <xdr:col>14</xdr:col>
                    <xdr:colOff>374650</xdr:colOff>
                    <xdr:row>13</xdr:row>
                    <xdr:rowOff>12700</xdr:rowOff>
                  </to>
                </anchor>
              </controlPr>
            </control>
          </mc:Choice>
        </mc:AlternateContent>
        <mc:AlternateContent xmlns:mc="http://schemas.openxmlformats.org/markup-compatibility/2006">
          <mc:Choice Requires="x14">
            <control shapeId="9229" r:id="rId10" name="Option Button 13">
              <controlPr defaultSize="0" autoFill="0" autoLine="0" autoPict="0" altText="Button to open information panel. When clicked, it displays  information on the estimated site costs. ">
                <anchor moveWithCells="1">
                  <from>
                    <xdr:col>14</xdr:col>
                    <xdr:colOff>127000</xdr:colOff>
                    <xdr:row>13</xdr:row>
                    <xdr:rowOff>31750</xdr:rowOff>
                  </from>
                  <to>
                    <xdr:col>14</xdr:col>
                    <xdr:colOff>374650</xdr:colOff>
                    <xdr:row>14</xdr:row>
                    <xdr:rowOff>12700</xdr:rowOff>
                  </to>
                </anchor>
              </controlPr>
            </control>
          </mc:Choice>
        </mc:AlternateContent>
        <mc:AlternateContent xmlns:mc="http://schemas.openxmlformats.org/markup-compatibility/2006">
          <mc:Choice Requires="x14">
            <control shapeId="9230" r:id="rId11" name="Option Button 14">
              <controlPr defaultSize="0" autoFill="0" autoLine="0" autoPict="0" altText="Button to open information panel. When clicked, it displays background information on the retail energy charges. ">
                <anchor moveWithCells="1">
                  <from>
                    <xdr:col>14</xdr:col>
                    <xdr:colOff>127000</xdr:colOff>
                    <xdr:row>14</xdr:row>
                    <xdr:rowOff>31750</xdr:rowOff>
                  </from>
                  <to>
                    <xdr:col>14</xdr:col>
                    <xdr:colOff>374650</xdr:colOff>
                    <xdr:row>15</xdr:row>
                    <xdr:rowOff>12700</xdr:rowOff>
                  </to>
                </anchor>
              </controlPr>
            </control>
          </mc:Choice>
        </mc:AlternateContent>
        <mc:AlternateContent xmlns:mc="http://schemas.openxmlformats.org/markup-compatibility/2006">
          <mc:Choice Requires="x14">
            <control shapeId="9231" r:id="rId12" name="Option Button 15">
              <controlPr defaultSize="0" autoFill="0" autoLine="0" autoPict="0" altText="Button to open information panel. When clicked, it displays information on the insurance costs of the battery. ">
                <anchor moveWithCells="1">
                  <from>
                    <xdr:col>14</xdr:col>
                    <xdr:colOff>127000</xdr:colOff>
                    <xdr:row>15</xdr:row>
                    <xdr:rowOff>31750</xdr:rowOff>
                  </from>
                  <to>
                    <xdr:col>14</xdr:col>
                    <xdr:colOff>374650</xdr:colOff>
                    <xdr:row>16</xdr:row>
                    <xdr:rowOff>12700</xdr:rowOff>
                  </to>
                </anchor>
              </controlPr>
            </control>
          </mc:Choice>
        </mc:AlternateContent>
        <mc:AlternateContent xmlns:mc="http://schemas.openxmlformats.org/markup-compatibility/2006">
          <mc:Choice Requires="x14">
            <control shapeId="9232" r:id="rId13" name="Option Button 16">
              <controlPr defaultSize="0" autoFill="0" autoLine="0" autoPict="0" altText="Button to open information panel. When clicked, it displays information on the routine maintenance costs of the battery. ">
                <anchor moveWithCells="1">
                  <from>
                    <xdr:col>14</xdr:col>
                    <xdr:colOff>127000</xdr:colOff>
                    <xdr:row>16</xdr:row>
                    <xdr:rowOff>31750</xdr:rowOff>
                  </from>
                  <to>
                    <xdr:col>14</xdr:col>
                    <xdr:colOff>374650</xdr:colOff>
                    <xdr:row>17</xdr:row>
                    <xdr:rowOff>12700</xdr:rowOff>
                  </to>
                </anchor>
              </controlPr>
            </control>
          </mc:Choice>
        </mc:AlternateContent>
        <mc:AlternateContent xmlns:mc="http://schemas.openxmlformats.org/markup-compatibility/2006">
          <mc:Choice Requires="x14">
            <control shapeId="9233" r:id="rId14" name="Option Button 17">
              <controlPr defaultSize="0" autoFill="0" autoLine="0" autoPict="0" altText="Button to open information panel. When clicked, it displays information on the contingency cost to be considered over the project. ">
                <anchor moveWithCells="1">
                  <from>
                    <xdr:col>14</xdr:col>
                    <xdr:colOff>127000</xdr:colOff>
                    <xdr:row>17</xdr:row>
                    <xdr:rowOff>31750</xdr:rowOff>
                  </from>
                  <to>
                    <xdr:col>14</xdr:col>
                    <xdr:colOff>374650</xdr:colOff>
                    <xdr:row>18</xdr:row>
                    <xdr:rowOff>12700</xdr:rowOff>
                  </to>
                </anchor>
              </controlPr>
            </control>
          </mc:Choice>
        </mc:AlternateContent>
        <mc:AlternateContent xmlns:mc="http://schemas.openxmlformats.org/markup-compatibility/2006">
          <mc:Choice Requires="x14">
            <control shapeId="9234" r:id="rId15" name="Option Button 18">
              <controlPr defaultSize="0" autoFill="0" autoLine="0" autoPict="0" altText="Button to open information panel. When clicked, it displays information on the legal costs from the project. ">
                <anchor moveWithCells="1">
                  <from>
                    <xdr:col>14</xdr:col>
                    <xdr:colOff>127000</xdr:colOff>
                    <xdr:row>18</xdr:row>
                    <xdr:rowOff>31750</xdr:rowOff>
                  </from>
                  <to>
                    <xdr:col>14</xdr:col>
                    <xdr:colOff>374650</xdr:colOff>
                    <xdr:row>19</xdr:row>
                    <xdr:rowOff>12700</xdr:rowOff>
                  </to>
                </anchor>
              </controlPr>
            </control>
          </mc:Choice>
        </mc:AlternateContent>
        <mc:AlternateContent xmlns:mc="http://schemas.openxmlformats.org/markup-compatibility/2006">
          <mc:Choice Requires="x14">
            <control shapeId="9235" r:id="rId16" name="Option Button 19">
              <controlPr defaultSize="0" autoFill="0" autoLine="0" autoPict="0" altText="Button to open information panel. When clicked, it displays information on the expected administration costs to occurr over the project. ">
                <anchor moveWithCells="1">
                  <from>
                    <xdr:col>14</xdr:col>
                    <xdr:colOff>127000</xdr:colOff>
                    <xdr:row>19</xdr:row>
                    <xdr:rowOff>31750</xdr:rowOff>
                  </from>
                  <to>
                    <xdr:col>14</xdr:col>
                    <xdr:colOff>374650</xdr:colOff>
                    <xdr:row>20</xdr:row>
                    <xdr:rowOff>12700</xdr:rowOff>
                  </to>
                </anchor>
              </controlPr>
            </control>
          </mc:Choice>
        </mc:AlternateContent>
        <mc:AlternateContent xmlns:mc="http://schemas.openxmlformats.org/markup-compatibility/2006">
          <mc:Choice Requires="x14">
            <control shapeId="9236" r:id="rId17" name="Option Button 20">
              <controlPr defaultSize="0" autoFill="0" autoLine="0" autoPict="0" altText="Button to open information panel. When clicked, it displays information on the project management costs. ">
                <anchor moveWithCells="1">
                  <from>
                    <xdr:col>14</xdr:col>
                    <xdr:colOff>127000</xdr:colOff>
                    <xdr:row>20</xdr:row>
                    <xdr:rowOff>31750</xdr:rowOff>
                  </from>
                  <to>
                    <xdr:col>14</xdr:col>
                    <xdr:colOff>374650</xdr:colOff>
                    <xdr:row>21</xdr:row>
                    <xdr:rowOff>12700</xdr:rowOff>
                  </to>
                </anchor>
              </controlPr>
            </control>
          </mc:Choice>
        </mc:AlternateContent>
        <mc:AlternateContent xmlns:mc="http://schemas.openxmlformats.org/markup-compatibility/2006">
          <mc:Choice Requires="x14">
            <control shapeId="9237" r:id="rId18" name="Option Button 21">
              <controlPr defaultSize="0" autoFill="0" autoLine="0" autoPict="0" altText="Button to open information panel. When clicked, it displays information on the cost of community engagement. ">
                <anchor moveWithCells="1">
                  <from>
                    <xdr:col>14</xdr:col>
                    <xdr:colOff>127000</xdr:colOff>
                    <xdr:row>21</xdr:row>
                    <xdr:rowOff>31750</xdr:rowOff>
                  </from>
                  <to>
                    <xdr:col>14</xdr:col>
                    <xdr:colOff>374650</xdr:colOff>
                    <xdr:row>22</xdr:row>
                    <xdr:rowOff>12700</xdr:rowOff>
                  </to>
                </anchor>
              </controlPr>
            </control>
          </mc:Choice>
        </mc:AlternateContent>
        <mc:AlternateContent xmlns:mc="http://schemas.openxmlformats.org/markup-compatibility/2006">
          <mc:Choice Requires="x14">
            <control shapeId="9238" r:id="rId19" name="Option Button 22">
              <controlPr defaultSize="0" autoFill="0" autoLine="0" autoPict="0" altText="Button to open information panel. When clicked, it displays information on any additional costs that are expected. ">
                <anchor moveWithCells="1">
                  <from>
                    <xdr:col>14</xdr:col>
                    <xdr:colOff>127000</xdr:colOff>
                    <xdr:row>22</xdr:row>
                    <xdr:rowOff>31750</xdr:rowOff>
                  </from>
                  <to>
                    <xdr:col>14</xdr:col>
                    <xdr:colOff>374650</xdr:colOff>
                    <xdr:row>22</xdr:row>
                    <xdr:rowOff>241300</xdr:rowOff>
                  </to>
                </anchor>
              </controlPr>
            </control>
          </mc:Choice>
        </mc:AlternateContent>
        <mc:AlternateContent xmlns:mc="http://schemas.openxmlformats.org/markup-compatibility/2006">
          <mc:Choice Requires="x14">
            <control shapeId="9239" r:id="rId20" name="Option Button 23">
              <controlPr defaultSize="0" autoFill="0" autoLine="0" autoPict="0" altText="Button to open information panel. When clicked, it displays information on the cost of decomissioning the battery. ">
                <anchor moveWithCells="1">
                  <from>
                    <xdr:col>14</xdr:col>
                    <xdr:colOff>127000</xdr:colOff>
                    <xdr:row>23</xdr:row>
                    <xdr:rowOff>0</xdr:rowOff>
                  </from>
                  <to>
                    <xdr:col>14</xdr:col>
                    <xdr:colOff>374650</xdr:colOff>
                    <xdr:row>23</xdr:row>
                    <xdr:rowOff>222250</xdr:rowOff>
                  </to>
                </anchor>
              </controlPr>
            </control>
          </mc:Choice>
        </mc:AlternateContent>
        <mc:AlternateContent xmlns:mc="http://schemas.openxmlformats.org/markup-compatibility/2006">
          <mc:Choice Requires="x14">
            <control shapeId="9240" r:id="rId21" name="Option Button 24">
              <controlPr defaultSize="0" autoFill="0" autoLine="0" autoPict="0" altText="Button to open information panel. When clicked, it displays information on the inkind contributions to the project. ">
                <anchor moveWithCells="1">
                  <from>
                    <xdr:col>14</xdr:col>
                    <xdr:colOff>127000</xdr:colOff>
                    <xdr:row>24</xdr:row>
                    <xdr:rowOff>241300</xdr:rowOff>
                  </from>
                  <to>
                    <xdr:col>14</xdr:col>
                    <xdr:colOff>374650</xdr:colOff>
                    <xdr:row>25</xdr:row>
                    <xdr:rowOff>222250</xdr:rowOff>
                  </to>
                </anchor>
              </controlPr>
            </control>
          </mc:Choice>
        </mc:AlternateContent>
        <mc:AlternateContent xmlns:mc="http://schemas.openxmlformats.org/markup-compatibility/2006">
          <mc:Choice Requires="x14">
            <control shapeId="9241" r:id="rId22" name="Option Button 25">
              <controlPr defaultSize="0" autoFill="0" autoLine="0" autoPict="0" altText="Button to open information panel. When clicked, it displays information on the financial co-contribution for stream 1 (network benefits). ">
                <anchor moveWithCells="1">
                  <from>
                    <xdr:col>14</xdr:col>
                    <xdr:colOff>127000</xdr:colOff>
                    <xdr:row>27</xdr:row>
                    <xdr:rowOff>88900</xdr:rowOff>
                  </from>
                  <to>
                    <xdr:col>14</xdr:col>
                    <xdr:colOff>374650</xdr:colOff>
                    <xdr:row>27</xdr:row>
                    <xdr:rowOff>304800</xdr:rowOff>
                  </to>
                </anchor>
              </controlPr>
            </control>
          </mc:Choice>
        </mc:AlternateContent>
        <mc:AlternateContent xmlns:mc="http://schemas.openxmlformats.org/markup-compatibility/2006">
          <mc:Choice Requires="x14">
            <control shapeId="9242" r:id="rId23" name="Option Button 26">
              <controlPr defaultSize="0" autoFill="0" autoLine="0" autoPict="0" altText="Button to open information panel. When clicked, it displays information on the financial co-contribution for stream 2 (community benefits). ">
                <anchor moveWithCells="1">
                  <from>
                    <xdr:col>14</xdr:col>
                    <xdr:colOff>127000</xdr:colOff>
                    <xdr:row>28</xdr:row>
                    <xdr:rowOff>88900</xdr:rowOff>
                  </from>
                  <to>
                    <xdr:col>14</xdr:col>
                    <xdr:colOff>374650</xdr:colOff>
                    <xdr:row>28</xdr:row>
                    <xdr:rowOff>317500</xdr:rowOff>
                  </to>
                </anchor>
              </controlPr>
            </control>
          </mc:Choice>
        </mc:AlternateContent>
        <mc:AlternateContent xmlns:mc="http://schemas.openxmlformats.org/markup-compatibility/2006">
          <mc:Choice Requires="x14">
            <control shapeId="9243" r:id="rId24" name="Option Button 27">
              <controlPr defaultSize="0" autoFill="0" autoLine="0" autoPict="0" altText="Button to open information panel. When clicked, it displays information on the grant value sought from DEECA. ">
                <anchor moveWithCells="1">
                  <from>
                    <xdr:col>14</xdr:col>
                    <xdr:colOff>127000</xdr:colOff>
                    <xdr:row>29</xdr:row>
                    <xdr:rowOff>76200</xdr:rowOff>
                  </from>
                  <to>
                    <xdr:col>14</xdr:col>
                    <xdr:colOff>374650</xdr:colOff>
                    <xdr:row>29</xdr:row>
                    <xdr:rowOff>298450</xdr:rowOff>
                  </to>
                </anchor>
              </controlPr>
            </control>
          </mc:Choice>
        </mc:AlternateContent>
        <mc:AlternateContent xmlns:mc="http://schemas.openxmlformats.org/markup-compatibility/2006">
          <mc:Choice Requires="x14">
            <control shapeId="9244" r:id="rId25" name="Option Button 28">
              <controlPr defaultSize="0" autoFill="0" autoLine="0" autoPict="0" altText="Button to open information panel. When clicked, it displays information on the net financial position of the battery, which will be calculated by the tool. ">
                <anchor moveWithCells="1">
                  <from>
                    <xdr:col>14</xdr:col>
                    <xdr:colOff>127000</xdr:colOff>
                    <xdr:row>30</xdr:row>
                    <xdr:rowOff>76200</xdr:rowOff>
                  </from>
                  <to>
                    <xdr:col>14</xdr:col>
                    <xdr:colOff>374650</xdr:colOff>
                    <xdr:row>31</xdr:row>
                    <xdr:rowOff>203200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4805-BAAB-4385-8CA5-D6961AECBB66}">
  <sheetPr>
    <tabColor rgb="FF0F5564"/>
  </sheetPr>
  <dimension ref="A1:P126"/>
  <sheetViews>
    <sheetView showGridLines="0" showRowColHeaders="0" topLeftCell="A7" zoomScale="90" zoomScaleNormal="90" workbookViewId="0">
      <selection activeCell="C11" sqref="C11:C23"/>
    </sheetView>
  </sheetViews>
  <sheetFormatPr defaultRowHeight="13"/>
  <cols>
    <col min="1" max="1" width="26.453125" customWidth="1"/>
    <col min="2" max="2" width="27.81640625" customWidth="1"/>
    <col min="3" max="14" width="10.81640625" customWidth="1"/>
    <col min="16" max="16" width="50.81640625" customWidth="1"/>
  </cols>
  <sheetData>
    <row r="1" spans="1:16" ht="40" customHeight="1">
      <c r="A1" s="13"/>
      <c r="B1" s="188" t="s">
        <v>96</v>
      </c>
      <c r="C1" s="188"/>
      <c r="D1" s="188"/>
      <c r="E1" s="188"/>
      <c r="F1" s="188"/>
      <c r="G1" s="188"/>
      <c r="H1" s="188"/>
      <c r="I1" s="188"/>
      <c r="J1" s="188"/>
      <c r="K1" s="188"/>
      <c r="L1" s="188"/>
      <c r="M1" s="188"/>
      <c r="N1" s="188"/>
    </row>
    <row r="2" spans="1:16" ht="8.15" customHeight="1">
      <c r="A2" s="14"/>
    </row>
    <row r="3" spans="1:16" ht="21" customHeight="1" thickBot="1">
      <c r="B3" s="41" t="s">
        <v>52</v>
      </c>
      <c r="C3" s="44" t="s">
        <v>53</v>
      </c>
      <c r="D3" s="44" t="s">
        <v>54</v>
      </c>
      <c r="E3" s="44" t="s">
        <v>55</v>
      </c>
      <c r="F3" s="44" t="s">
        <v>56</v>
      </c>
      <c r="G3" s="44" t="s">
        <v>57</v>
      </c>
      <c r="H3" s="44" t="s">
        <v>58</v>
      </c>
      <c r="I3" s="44" t="s">
        <v>59</v>
      </c>
      <c r="J3" s="44" t="s">
        <v>60</v>
      </c>
      <c r="K3" s="44" t="s">
        <v>61</v>
      </c>
      <c r="L3" s="44" t="s">
        <v>62</v>
      </c>
      <c r="M3" s="44" t="s">
        <v>63</v>
      </c>
      <c r="N3" s="44" t="s">
        <v>64</v>
      </c>
      <c r="O3" s="164">
        <v>1</v>
      </c>
      <c r="P3" s="45" t="s">
        <v>65</v>
      </c>
    </row>
    <row r="4" spans="1:16" ht="8.15" customHeight="1" thickTop="1">
      <c r="B4" s="42"/>
      <c r="C4" s="42"/>
      <c r="D4" s="42"/>
      <c r="E4" s="42"/>
      <c r="F4" s="42"/>
      <c r="G4" s="42"/>
      <c r="H4" s="42"/>
      <c r="I4" s="42"/>
      <c r="J4" s="42"/>
      <c r="K4" s="42"/>
      <c r="L4" s="42"/>
      <c r="M4" s="42"/>
      <c r="N4" s="42"/>
      <c r="O4" s="163"/>
      <c r="P4" s="46"/>
    </row>
    <row r="5" spans="1:16" ht="18" customHeight="1">
      <c r="B5" s="43" t="s">
        <v>66</v>
      </c>
      <c r="O5" s="163"/>
      <c r="P5" s="186" t="str" cm="1">
        <f t="array" ref="P5">_xlfn.IFS(O3=1,'Display text'!D17,O3=2,'Display text'!D24,O3=3,'Display text'!D25,O3=4,'Display text'!D26,O3=5,'Display text'!D27,O3=6,'Display text'!D29,O3=7,'Display text'!D30,O3=8,'Display text'!D45,O3=9,'Display text'!D31,O3=10,'Display text'!D32,O3=11,'Display text'!D33,O3=12,'Display text'!D34,O3=13,'Display text'!D35,O3=14,'Display text'!D36,O3=15,'Display text'!D37,O3=16,'Display text'!D46,O3=17,'Display text'!D47,O3=18,'Display text'!D48,O3=19,'Display text'!D49,O3=20,'Display text'!D50,O3=21,'Display text'!D38,O3=22,'Display text'!D39,O3=23,'Display text'!D40,O3=24,'Display text'!C41,O3=25,'Display text'!C42,O3=26,'Display text'!C43,O3=27,'Display text'!D44)</f>
        <v>Please enter data for the:
  •  development, construction and commissioning phase of
     the battery, shown as (Y-1), and
  •  the 10 year life of the battery (Y1 to Y10). 
The totals will be calculated automatically.
Notes: 
  •  Y-1 is the period from the award of the grant until the
     final report is provided. The commissioning is expected
     within 12 months of the award but the final report of the
     project may occur later. 
  •  cells that are blacked out indicate items that cannot
     be entered for that year. Grey cells are calculated.
  •  you must record how you calculate the values in each
     row and providethe method and the sources of the data
     in a separate sheet as part of your application to assist
     the DEECA staff in assessing your project.</v>
      </c>
    </row>
    <row r="6" spans="1:16" ht="18" customHeight="1">
      <c r="B6" s="13" t="s">
        <v>97</v>
      </c>
      <c r="C6" s="90"/>
      <c r="D6" s="52"/>
      <c r="E6" s="52"/>
      <c r="F6" s="52"/>
      <c r="G6" s="52"/>
      <c r="H6" s="52"/>
      <c r="I6" s="52"/>
      <c r="J6" s="52"/>
      <c r="K6" s="52"/>
      <c r="L6" s="52"/>
      <c r="M6" s="52"/>
      <c r="N6" s="53">
        <f>SUM(C6:M6)</f>
        <v>0</v>
      </c>
      <c r="O6" s="163"/>
      <c r="P6" s="186"/>
    </row>
    <row r="7" spans="1:16" ht="18" customHeight="1">
      <c r="B7" s="13" t="s">
        <v>98</v>
      </c>
      <c r="C7" s="51"/>
      <c r="D7" s="52"/>
      <c r="E7" s="52"/>
      <c r="F7" s="52"/>
      <c r="G7" s="52"/>
      <c r="H7" s="52"/>
      <c r="I7" s="52"/>
      <c r="J7" s="52"/>
      <c r="K7" s="52"/>
      <c r="L7" s="52"/>
      <c r="M7" s="52"/>
      <c r="N7" s="53">
        <f t="shared" ref="N7:N9" si="0">SUM(C7:M7)</f>
        <v>0</v>
      </c>
      <c r="O7" s="163"/>
      <c r="P7" s="186"/>
    </row>
    <row r="8" spans="1:16" ht="18" customHeight="1">
      <c r="B8" s="13" t="s">
        <v>99</v>
      </c>
      <c r="C8" s="51"/>
      <c r="D8" s="52"/>
      <c r="E8" s="52"/>
      <c r="F8" s="52"/>
      <c r="G8" s="52"/>
      <c r="H8" s="52"/>
      <c r="I8" s="52"/>
      <c r="J8" s="52"/>
      <c r="K8" s="52"/>
      <c r="L8" s="52"/>
      <c r="M8" s="52"/>
      <c r="N8" s="53">
        <f t="shared" si="0"/>
        <v>0</v>
      </c>
      <c r="O8" s="163"/>
      <c r="P8" s="186"/>
    </row>
    <row r="9" spans="1:16" ht="18" customHeight="1">
      <c r="B9" s="13" t="s">
        <v>100</v>
      </c>
      <c r="C9" s="51"/>
      <c r="D9" s="52"/>
      <c r="E9" s="52"/>
      <c r="F9" s="52"/>
      <c r="G9" s="52"/>
      <c r="H9" s="52"/>
      <c r="I9" s="52"/>
      <c r="J9" s="52"/>
      <c r="K9" s="52"/>
      <c r="L9" s="52"/>
      <c r="M9" s="52"/>
      <c r="N9" s="53">
        <f t="shared" si="0"/>
        <v>0</v>
      </c>
      <c r="O9" s="163"/>
      <c r="P9" s="186"/>
    </row>
    <row r="10" spans="1:16" ht="8.15" customHeight="1">
      <c r="B10" s="13"/>
      <c r="C10" s="54"/>
      <c r="D10" s="54"/>
      <c r="E10" s="54"/>
      <c r="F10" s="54"/>
      <c r="G10" s="54"/>
      <c r="H10" s="54"/>
      <c r="I10" s="54"/>
      <c r="J10" s="54"/>
      <c r="K10" s="54"/>
      <c r="L10" s="54"/>
      <c r="M10" s="54"/>
      <c r="N10" s="54"/>
      <c r="O10" s="163"/>
      <c r="P10" s="186"/>
    </row>
    <row r="11" spans="1:16" ht="21" customHeight="1">
      <c r="B11" s="43" t="s">
        <v>68</v>
      </c>
      <c r="C11" s="54"/>
      <c r="D11" s="54"/>
      <c r="E11" s="54"/>
      <c r="F11" s="54"/>
      <c r="G11" s="54"/>
      <c r="H11" s="54"/>
      <c r="I11" s="54"/>
      <c r="J11" s="54"/>
      <c r="K11" s="54"/>
      <c r="L11" s="54"/>
      <c r="M11" s="54"/>
      <c r="N11" s="54"/>
      <c r="O11" s="163"/>
      <c r="P11" s="186"/>
    </row>
    <row r="12" spans="1:16" ht="18" customHeight="1">
      <c r="B12" s="13" t="s">
        <v>101</v>
      </c>
      <c r="C12" s="50"/>
      <c r="D12" s="55"/>
      <c r="E12" s="55"/>
      <c r="F12" s="55"/>
      <c r="G12" s="55"/>
      <c r="H12" s="55"/>
      <c r="I12" s="55"/>
      <c r="J12" s="55"/>
      <c r="K12" s="55"/>
      <c r="L12" s="55"/>
      <c r="M12" s="55"/>
      <c r="N12" s="53">
        <f t="shared" ref="N12:N30" si="1">SUM(C12:M12)</f>
        <v>0</v>
      </c>
      <c r="O12" s="163"/>
      <c r="P12" s="186"/>
    </row>
    <row r="13" spans="1:16" ht="18" customHeight="1">
      <c r="B13" s="13" t="s">
        <v>70</v>
      </c>
      <c r="C13" s="50"/>
      <c r="D13" s="55"/>
      <c r="E13" s="55"/>
      <c r="F13" s="55"/>
      <c r="G13" s="55"/>
      <c r="H13" s="55"/>
      <c r="I13" s="55"/>
      <c r="J13" s="55"/>
      <c r="K13" s="55"/>
      <c r="L13" s="55"/>
      <c r="M13" s="55"/>
      <c r="N13" s="53"/>
      <c r="O13" s="163"/>
      <c r="P13" s="186"/>
    </row>
    <row r="14" spans="1:16" ht="18" customHeight="1">
      <c r="B14" s="13" t="s">
        <v>93</v>
      </c>
      <c r="C14" s="51"/>
      <c r="D14" s="52"/>
      <c r="E14" s="52"/>
      <c r="F14" s="52"/>
      <c r="G14" s="52"/>
      <c r="H14" s="52"/>
      <c r="I14" s="52"/>
      <c r="J14" s="52"/>
      <c r="K14" s="52"/>
      <c r="L14" s="52"/>
      <c r="M14" s="52"/>
      <c r="N14" s="53">
        <f t="shared" ref="N14" si="2">SUM(C14:M14)</f>
        <v>0</v>
      </c>
      <c r="O14" s="163"/>
      <c r="P14" s="186"/>
    </row>
    <row r="15" spans="1:16" ht="18" customHeight="1">
      <c r="B15" s="13" t="s">
        <v>72</v>
      </c>
      <c r="C15" s="50"/>
      <c r="D15" s="52"/>
      <c r="E15" s="52"/>
      <c r="F15" s="52"/>
      <c r="G15" s="52"/>
      <c r="H15" s="52"/>
      <c r="I15" s="52"/>
      <c r="J15" s="52"/>
      <c r="K15" s="52"/>
      <c r="L15" s="52"/>
      <c r="M15" s="52"/>
      <c r="N15" s="53">
        <f t="shared" si="1"/>
        <v>0</v>
      </c>
      <c r="O15" s="163"/>
      <c r="P15" s="186"/>
    </row>
    <row r="16" spans="1:16" ht="18" customHeight="1">
      <c r="B16" s="13" t="s">
        <v>73</v>
      </c>
      <c r="C16" s="51"/>
      <c r="D16" s="52"/>
      <c r="E16" s="52"/>
      <c r="F16" s="52"/>
      <c r="G16" s="52"/>
      <c r="H16" s="52"/>
      <c r="I16" s="52"/>
      <c r="J16" s="52"/>
      <c r="K16" s="52"/>
      <c r="L16" s="52"/>
      <c r="M16" s="52"/>
      <c r="N16" s="53">
        <f t="shared" si="1"/>
        <v>0</v>
      </c>
      <c r="O16" s="163"/>
      <c r="P16" s="186"/>
    </row>
    <row r="17" spans="1:16" ht="18" customHeight="1">
      <c r="B17" s="13" t="s">
        <v>74</v>
      </c>
      <c r="C17" s="50"/>
      <c r="D17" s="52"/>
      <c r="E17" s="52"/>
      <c r="F17" s="52"/>
      <c r="G17" s="52"/>
      <c r="H17" s="52"/>
      <c r="I17" s="52"/>
      <c r="J17" s="52"/>
      <c r="K17" s="52"/>
      <c r="L17" s="52"/>
      <c r="M17" s="52"/>
      <c r="N17" s="53">
        <f t="shared" si="1"/>
        <v>0</v>
      </c>
      <c r="O17" s="163"/>
      <c r="P17" s="186"/>
    </row>
    <row r="18" spans="1:16" ht="18" customHeight="1">
      <c r="A18" s="18"/>
      <c r="B18" s="13" t="s">
        <v>75</v>
      </c>
      <c r="C18" s="50"/>
      <c r="D18" s="52"/>
      <c r="E18" s="52"/>
      <c r="F18" s="52"/>
      <c r="G18" s="52"/>
      <c r="H18" s="52"/>
      <c r="I18" s="52"/>
      <c r="J18" s="52"/>
      <c r="K18" s="52"/>
      <c r="L18" s="52"/>
      <c r="M18" s="52"/>
      <c r="N18" s="53">
        <f t="shared" si="1"/>
        <v>0</v>
      </c>
      <c r="O18" s="163"/>
      <c r="P18" s="186"/>
    </row>
    <row r="19" spans="1:16" s="13" customFormat="1" ht="18" customHeight="1">
      <c r="A19" s="18"/>
      <c r="B19" s="13" t="s">
        <v>76</v>
      </c>
      <c r="C19" s="51"/>
      <c r="D19" s="52"/>
      <c r="E19" s="52"/>
      <c r="F19" s="52"/>
      <c r="G19" s="52"/>
      <c r="H19" s="52"/>
      <c r="I19" s="52"/>
      <c r="J19" s="52"/>
      <c r="K19" s="52"/>
      <c r="L19" s="52"/>
      <c r="M19" s="52"/>
      <c r="N19" s="53">
        <f t="shared" si="1"/>
        <v>0</v>
      </c>
      <c r="O19" s="165"/>
      <c r="P19" s="186"/>
    </row>
    <row r="20" spans="1:16" s="13" customFormat="1" ht="18" customHeight="1">
      <c r="B20" s="13" t="s">
        <v>77</v>
      </c>
      <c r="C20" s="50"/>
      <c r="D20" s="51"/>
      <c r="E20" s="51"/>
      <c r="F20" s="51"/>
      <c r="G20" s="51"/>
      <c r="H20" s="51"/>
      <c r="I20" s="51"/>
      <c r="J20" s="51"/>
      <c r="K20" s="51"/>
      <c r="L20" s="51"/>
      <c r="M20" s="51"/>
      <c r="N20" s="53">
        <f t="shared" si="1"/>
        <v>0</v>
      </c>
      <c r="O20" s="165"/>
      <c r="P20" s="186"/>
    </row>
    <row r="21" spans="1:16" s="13" customFormat="1" ht="18" customHeight="1">
      <c r="B21" s="13" t="s">
        <v>78</v>
      </c>
      <c r="C21" s="50"/>
      <c r="D21" s="52"/>
      <c r="E21" s="52"/>
      <c r="F21" s="52"/>
      <c r="G21" s="52"/>
      <c r="H21" s="52"/>
      <c r="I21" s="52"/>
      <c r="J21" s="52"/>
      <c r="K21" s="52"/>
      <c r="L21" s="52"/>
      <c r="M21" s="52"/>
      <c r="N21" s="53">
        <f t="shared" si="1"/>
        <v>0</v>
      </c>
      <c r="O21" s="165"/>
      <c r="P21" s="186"/>
    </row>
    <row r="22" spans="1:16" s="13" customFormat="1" ht="18" customHeight="1">
      <c r="B22" s="93" t="s">
        <v>102</v>
      </c>
      <c r="C22" s="50"/>
      <c r="D22" s="51"/>
      <c r="E22" s="51"/>
      <c r="F22" s="51"/>
      <c r="G22" s="51"/>
      <c r="H22" s="51"/>
      <c r="I22" s="51"/>
      <c r="J22" s="51"/>
      <c r="K22" s="51"/>
      <c r="L22" s="51"/>
      <c r="M22" s="51"/>
      <c r="N22" s="53">
        <f t="shared" si="1"/>
        <v>0</v>
      </c>
      <c r="O22" s="165"/>
      <c r="P22" s="186"/>
    </row>
    <row r="23" spans="1:16" s="13" customFormat="1" ht="18" customHeight="1">
      <c r="B23" s="92" t="s">
        <v>103</v>
      </c>
      <c r="C23" s="51"/>
      <c r="D23" s="52"/>
      <c r="E23" s="52"/>
      <c r="F23" s="52"/>
      <c r="G23" s="52"/>
      <c r="H23" s="52"/>
      <c r="I23" s="52"/>
      <c r="J23" s="52"/>
      <c r="K23" s="52"/>
      <c r="L23" s="52"/>
      <c r="M23" s="52"/>
      <c r="N23" s="53">
        <f t="shared" si="1"/>
        <v>0</v>
      </c>
      <c r="O23" s="165"/>
      <c r="P23" s="186"/>
    </row>
    <row r="24" spans="1:16" s="13" customFormat="1" ht="18" customHeight="1">
      <c r="B24" s="94" t="s">
        <v>104</v>
      </c>
      <c r="C24" s="51"/>
      <c r="D24" s="52"/>
      <c r="E24" s="52"/>
      <c r="F24" s="52"/>
      <c r="G24" s="52"/>
      <c r="H24" s="52"/>
      <c r="I24" s="52"/>
      <c r="J24" s="52"/>
      <c r="K24" s="52"/>
      <c r="L24" s="52"/>
      <c r="M24" s="52"/>
      <c r="N24" s="53">
        <f t="shared" si="1"/>
        <v>0</v>
      </c>
      <c r="O24" s="165"/>
      <c r="P24" s="186"/>
    </row>
    <row r="25" spans="1:16" s="13" customFormat="1" ht="18" customHeight="1">
      <c r="B25" s="92" t="s">
        <v>105</v>
      </c>
      <c r="C25" s="50"/>
      <c r="D25" s="52"/>
      <c r="E25" s="52"/>
      <c r="F25" s="52"/>
      <c r="G25" s="52"/>
      <c r="H25" s="52"/>
      <c r="I25" s="52"/>
      <c r="J25" s="52"/>
      <c r="K25" s="52"/>
      <c r="L25" s="52"/>
      <c r="M25" s="52"/>
      <c r="N25" s="53">
        <f t="shared" si="1"/>
        <v>0</v>
      </c>
      <c r="O25" s="165"/>
      <c r="P25" s="186"/>
    </row>
    <row r="26" spans="1:16" s="13" customFormat="1" ht="18" customHeight="1">
      <c r="B26" s="92" t="s">
        <v>106</v>
      </c>
      <c r="C26" s="50"/>
      <c r="D26" s="55"/>
      <c r="E26" s="55"/>
      <c r="F26" s="55"/>
      <c r="G26" s="55"/>
      <c r="H26" s="55"/>
      <c r="I26" s="55"/>
      <c r="J26" s="55"/>
      <c r="K26" s="55"/>
      <c r="L26" s="55"/>
      <c r="M26" s="55"/>
      <c r="N26" s="53">
        <f t="shared" si="1"/>
        <v>0</v>
      </c>
      <c r="O26" s="165"/>
      <c r="P26" s="186"/>
    </row>
    <row r="27" spans="1:16" s="13" customFormat="1" ht="18" customHeight="1">
      <c r="B27" s="13" t="s">
        <v>79</v>
      </c>
      <c r="C27" s="50"/>
      <c r="D27" s="52"/>
      <c r="E27" s="52"/>
      <c r="F27" s="52"/>
      <c r="G27" s="52"/>
      <c r="H27" s="52"/>
      <c r="I27" s="52"/>
      <c r="J27" s="52"/>
      <c r="K27" s="52"/>
      <c r="L27" s="52"/>
      <c r="M27" s="52"/>
      <c r="N27" s="53">
        <f t="shared" si="1"/>
        <v>0</v>
      </c>
      <c r="O27" s="165"/>
      <c r="P27" s="186"/>
    </row>
    <row r="28" spans="1:16" s="13" customFormat="1" ht="18" customHeight="1">
      <c r="B28" s="13" t="s">
        <v>80</v>
      </c>
      <c r="C28" s="51"/>
      <c r="D28" s="55"/>
      <c r="E28" s="55"/>
      <c r="F28" s="55"/>
      <c r="G28" s="55"/>
      <c r="H28" s="55"/>
      <c r="I28" s="55"/>
      <c r="J28" s="55"/>
      <c r="K28" s="55"/>
      <c r="L28" s="55"/>
      <c r="M28" s="52"/>
      <c r="N28" s="53">
        <f t="shared" si="1"/>
        <v>0</v>
      </c>
      <c r="O28" s="165"/>
      <c r="P28" s="186"/>
    </row>
    <row r="29" spans="1:16" s="13" customFormat="1" ht="20.149999999999999" customHeight="1">
      <c r="B29" s="43" t="s">
        <v>81</v>
      </c>
      <c r="C29" s="54"/>
      <c r="D29" s="54"/>
      <c r="E29" s="54"/>
      <c r="F29" s="54"/>
      <c r="G29" s="54"/>
      <c r="H29" s="54"/>
      <c r="I29" s="54"/>
      <c r="J29" s="54"/>
      <c r="K29" s="54"/>
      <c r="L29" s="54"/>
      <c r="M29" s="54"/>
      <c r="N29" s="54"/>
      <c r="O29" s="165"/>
      <c r="P29" s="186"/>
    </row>
    <row r="30" spans="1:16" ht="18" customHeight="1">
      <c r="A30" s="13"/>
      <c r="B30" s="89"/>
      <c r="C30" s="52"/>
      <c r="D30" s="52"/>
      <c r="E30" s="52"/>
      <c r="F30" s="52"/>
      <c r="G30" s="52"/>
      <c r="H30" s="52"/>
      <c r="I30" s="52"/>
      <c r="J30" s="52"/>
      <c r="K30" s="52"/>
      <c r="L30" s="52"/>
      <c r="M30" s="50"/>
      <c r="N30" s="53">
        <f t="shared" si="1"/>
        <v>0</v>
      </c>
      <c r="O30" s="163"/>
      <c r="P30" s="186"/>
    </row>
    <row r="31" spans="1:16" s="13" customFormat="1" ht="25" customHeight="1">
      <c r="A31"/>
      <c r="B31" s="43" t="s">
        <v>82</v>
      </c>
      <c r="C31" s="56"/>
      <c r="D31" s="56"/>
      <c r="E31" s="56"/>
      <c r="F31" s="56"/>
      <c r="G31" s="56"/>
      <c r="H31" s="56"/>
      <c r="I31" s="56"/>
      <c r="J31" s="56"/>
      <c r="K31" s="56"/>
      <c r="L31" s="56"/>
      <c r="M31" s="56"/>
      <c r="N31" s="56"/>
      <c r="O31" s="165"/>
    </row>
    <row r="32" spans="1:16" ht="30" customHeight="1">
      <c r="A32" s="13"/>
      <c r="B32" s="37" t="s">
        <v>94</v>
      </c>
      <c r="C32" s="57">
        <f>IF('Key project information'!$E$6="Yes",SUM(C12:$C$30)*0.3,0)</f>
        <v>0</v>
      </c>
      <c r="D32" s="59"/>
      <c r="E32" s="59"/>
      <c r="F32" s="59"/>
      <c r="G32" s="59"/>
      <c r="H32" s="59"/>
      <c r="I32" s="59"/>
      <c r="J32" s="59"/>
      <c r="K32" s="59"/>
      <c r="L32" s="59"/>
      <c r="M32" s="59"/>
      <c r="N32" s="57">
        <f t="shared" ref="N32:N33" si="3">C32</f>
        <v>0</v>
      </c>
      <c r="O32" s="163"/>
    </row>
    <row r="33" spans="2:15" ht="30" customHeight="1">
      <c r="B33" s="37" t="s">
        <v>95</v>
      </c>
      <c r="C33" s="57">
        <f>IF('Key project information'!$E$6="No",SUM(C12:$C$30)*0.1,0)</f>
        <v>0</v>
      </c>
      <c r="D33" s="59"/>
      <c r="E33" s="59"/>
      <c r="F33" s="59"/>
      <c r="G33" s="59"/>
      <c r="H33" s="59"/>
      <c r="I33" s="59"/>
      <c r="J33" s="59"/>
      <c r="K33" s="59"/>
      <c r="L33" s="59"/>
      <c r="M33" s="59"/>
      <c r="N33" s="57">
        <f t="shared" si="3"/>
        <v>0</v>
      </c>
      <c r="O33" s="163"/>
    </row>
    <row r="34" spans="2:15" ht="30" customHeight="1">
      <c r="B34" s="37" t="s">
        <v>85</v>
      </c>
      <c r="C34" s="57">
        <f>IF(SUM(C12:C15,C17:C18,C20:C27,C30)-SUM(C32:C33)&gt;400000,400000,SUM(C12:C15,C17:C18,C20:C27,C30)-SUM(C32:C33))</f>
        <v>0</v>
      </c>
      <c r="D34" s="60"/>
      <c r="E34" s="59"/>
      <c r="F34" s="59"/>
      <c r="G34" s="59"/>
      <c r="H34" s="59"/>
      <c r="I34" s="59"/>
      <c r="J34" s="59"/>
      <c r="K34" s="59"/>
      <c r="L34" s="59"/>
      <c r="M34" s="59"/>
      <c r="N34" s="57">
        <f>C34</f>
        <v>0</v>
      </c>
      <c r="O34" s="163"/>
    </row>
    <row r="35" spans="2:15" ht="8.15" customHeight="1">
      <c r="B35" s="49"/>
      <c r="C35" s="40"/>
      <c r="D35" s="40"/>
      <c r="E35" s="40"/>
      <c r="F35" s="40"/>
      <c r="G35" s="40"/>
      <c r="H35" s="40"/>
      <c r="I35" s="40"/>
      <c r="J35" s="40"/>
      <c r="K35" s="40"/>
      <c r="L35" s="40"/>
      <c r="M35" s="40"/>
      <c r="N35" s="17"/>
      <c r="O35" s="163"/>
    </row>
    <row r="36" spans="2:15" ht="18" customHeight="1">
      <c r="B36" s="43" t="s">
        <v>86</v>
      </c>
      <c r="C36" s="57">
        <f>SUM(C32:C34)-SUM(C12:C30)</f>
        <v>0</v>
      </c>
      <c r="D36" s="58">
        <f t="shared" ref="D36:M36" si="4">SUM(D6:D9)-SUM(D12:D30)</f>
        <v>0</v>
      </c>
      <c r="E36" s="58">
        <f t="shared" si="4"/>
        <v>0</v>
      </c>
      <c r="F36" s="58">
        <f t="shared" si="4"/>
        <v>0</v>
      </c>
      <c r="G36" s="58">
        <f t="shared" si="4"/>
        <v>0</v>
      </c>
      <c r="H36" s="58">
        <f t="shared" si="4"/>
        <v>0</v>
      </c>
      <c r="I36" s="58">
        <f t="shared" si="4"/>
        <v>0</v>
      </c>
      <c r="J36" s="58">
        <f t="shared" si="4"/>
        <v>0</v>
      </c>
      <c r="K36" s="58">
        <f t="shared" si="4"/>
        <v>0</v>
      </c>
      <c r="L36" s="58">
        <f t="shared" si="4"/>
        <v>0</v>
      </c>
      <c r="M36" s="58">
        <f t="shared" si="4"/>
        <v>0</v>
      </c>
      <c r="N36" s="57">
        <f t="shared" ref="N36" si="5">SUM(C36:M36)</f>
        <v>0</v>
      </c>
      <c r="O36" s="163"/>
    </row>
    <row r="37" spans="2:15">
      <c r="N37" s="13"/>
    </row>
    <row r="38" spans="2:15">
      <c r="B38" s="13"/>
      <c r="C38" s="13"/>
      <c r="D38" s="13"/>
      <c r="E38" s="13"/>
      <c r="F38" s="13"/>
      <c r="G38" s="13"/>
      <c r="H38" s="13"/>
      <c r="I38" s="13"/>
      <c r="J38" s="13"/>
      <c r="K38" s="13"/>
      <c r="L38" s="13"/>
      <c r="M38" s="13"/>
      <c r="N38" s="13"/>
    </row>
    <row r="39" spans="2:15">
      <c r="N39" s="13"/>
    </row>
    <row r="40" spans="2:15">
      <c r="N40" s="13"/>
    </row>
    <row r="126" spans="3:3">
      <c r="C126" t="b">
        <v>1</v>
      </c>
    </row>
  </sheetData>
  <sheetProtection selectLockedCells="1"/>
  <mergeCells count="2">
    <mergeCell ref="B1:N1"/>
    <mergeCell ref="P5:P30"/>
  </mergeCells>
  <conditionalFormatting sqref="B32">
    <cfRule type="expression" dxfId="5" priority="5">
      <formula>H35="No"</formula>
    </cfRule>
  </conditionalFormatting>
  <conditionalFormatting sqref="B33">
    <cfRule type="expression" dxfId="4" priority="4">
      <formula>H35="Yes"</formula>
    </cfRule>
  </conditionalFormatting>
  <conditionalFormatting sqref="C36">
    <cfRule type="cellIs" dxfId="3" priority="3" operator="lessThan">
      <formula>-2300000</formula>
    </cfRule>
  </conditionalFormatting>
  <conditionalFormatting sqref="C36:N36">
    <cfRule type="cellIs" dxfId="2" priority="1" operator="lessThan">
      <formula>0</formula>
    </cfRule>
  </conditionalFormatting>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44" r:id="rId3" name="Option Button 4">
              <controlPr defaultSize="0" autoFill="0" autoLine="0" autoPict="0" altText="Button to open information panel. When clicked, it displays background information about the data table. This includes what information is to be considered for the first year of the battery (Y-1) and for the following years. ">
                <anchor moveWithCells="1">
                  <from>
                    <xdr:col>14</xdr:col>
                    <xdr:colOff>146050</xdr:colOff>
                    <xdr:row>2</xdr:row>
                    <xdr:rowOff>50800</xdr:rowOff>
                  </from>
                  <to>
                    <xdr:col>14</xdr:col>
                    <xdr:colOff>381000</xdr:colOff>
                    <xdr:row>3</xdr:row>
                    <xdr:rowOff>0</xdr:rowOff>
                  </to>
                </anchor>
              </controlPr>
            </control>
          </mc:Choice>
        </mc:AlternateContent>
        <mc:AlternateContent xmlns:mc="http://schemas.openxmlformats.org/markup-compatibility/2006">
          <mc:Choice Requires="x14">
            <control shapeId="10245" r:id="rId4" name="Option Button 5">
              <controlPr defaultSize="0" autoFill="0" autoLine="0" autoPict="0" altText="Button to open information panel. When clicked, it displays background information about energy payments. ">
                <anchor moveWithCells="1">
                  <from>
                    <xdr:col>14</xdr:col>
                    <xdr:colOff>146050</xdr:colOff>
                    <xdr:row>5</xdr:row>
                    <xdr:rowOff>31750</xdr:rowOff>
                  </from>
                  <to>
                    <xdr:col>14</xdr:col>
                    <xdr:colOff>381000</xdr:colOff>
                    <xdr:row>6</xdr:row>
                    <xdr:rowOff>31750</xdr:rowOff>
                  </to>
                </anchor>
              </controlPr>
            </control>
          </mc:Choice>
        </mc:AlternateContent>
        <mc:AlternateContent xmlns:mc="http://schemas.openxmlformats.org/markup-compatibility/2006">
          <mc:Choice Requires="x14">
            <control shapeId="10246" r:id="rId5" name="Option Button 6">
              <controlPr defaultSize="0" autoFill="0" autoLine="0" autoPict="0" altText="Button to open information panel. When clicked, it displays background information on ancillary services payements. ">
                <anchor moveWithCells="1">
                  <from>
                    <xdr:col>14</xdr:col>
                    <xdr:colOff>146050</xdr:colOff>
                    <xdr:row>6</xdr:row>
                    <xdr:rowOff>12700</xdr:rowOff>
                  </from>
                  <to>
                    <xdr:col>14</xdr:col>
                    <xdr:colOff>381000</xdr:colOff>
                    <xdr:row>7</xdr:row>
                    <xdr:rowOff>12700</xdr:rowOff>
                  </to>
                </anchor>
              </controlPr>
            </control>
          </mc:Choice>
        </mc:AlternateContent>
        <mc:AlternateContent xmlns:mc="http://schemas.openxmlformats.org/markup-compatibility/2006">
          <mc:Choice Requires="x14">
            <control shapeId="10247" r:id="rId6" name="Option Button 7">
              <controlPr defaultSize="0" autoFill="0" autoLine="0" autoPict="0" altText="Button to open information panel. When clicked, it displays background information about income from network support to DNSPs.">
                <anchor moveWithCells="1">
                  <from>
                    <xdr:col>14</xdr:col>
                    <xdr:colOff>146050</xdr:colOff>
                    <xdr:row>7</xdr:row>
                    <xdr:rowOff>31750</xdr:rowOff>
                  </from>
                  <to>
                    <xdr:col>14</xdr:col>
                    <xdr:colOff>381000</xdr:colOff>
                    <xdr:row>8</xdr:row>
                    <xdr:rowOff>12700</xdr:rowOff>
                  </to>
                </anchor>
              </controlPr>
            </control>
          </mc:Choice>
        </mc:AlternateContent>
        <mc:AlternateContent xmlns:mc="http://schemas.openxmlformats.org/markup-compatibility/2006">
          <mc:Choice Requires="x14">
            <control shapeId="10248" r:id="rId7" name="Option Button 8">
              <controlPr defaultSize="0" autoFill="0" autoLine="0" autoPict="0" altText="Button to open information panel. When clicked, it displays background information about an availability payement.">
                <anchor moveWithCells="1">
                  <from>
                    <xdr:col>14</xdr:col>
                    <xdr:colOff>146050</xdr:colOff>
                    <xdr:row>7</xdr:row>
                    <xdr:rowOff>228600</xdr:rowOff>
                  </from>
                  <to>
                    <xdr:col>14</xdr:col>
                    <xdr:colOff>381000</xdr:colOff>
                    <xdr:row>8</xdr:row>
                    <xdr:rowOff>222250</xdr:rowOff>
                  </to>
                </anchor>
              </controlPr>
            </control>
          </mc:Choice>
        </mc:AlternateContent>
        <mc:AlternateContent xmlns:mc="http://schemas.openxmlformats.org/markup-compatibility/2006">
          <mc:Choice Requires="x14">
            <control shapeId="10249" r:id="rId8" name="Option Button 9">
              <controlPr defaultSize="0" autoFill="0" autoLine="0" autoPict="0" altText="Button to open information panel. When clicked, it displays background information on the capital cost of the battery. ">
                <anchor moveWithCells="1">
                  <from>
                    <xdr:col>14</xdr:col>
                    <xdr:colOff>146050</xdr:colOff>
                    <xdr:row>10</xdr:row>
                    <xdr:rowOff>260350</xdr:rowOff>
                  </from>
                  <to>
                    <xdr:col>14</xdr:col>
                    <xdr:colOff>381000</xdr:colOff>
                    <xdr:row>11</xdr:row>
                    <xdr:rowOff>203200</xdr:rowOff>
                  </to>
                </anchor>
              </controlPr>
            </control>
          </mc:Choice>
        </mc:AlternateContent>
        <mc:AlternateContent xmlns:mc="http://schemas.openxmlformats.org/markup-compatibility/2006">
          <mc:Choice Requires="x14">
            <control shapeId="10250" r:id="rId9" name="Option Button 10">
              <controlPr defaultSize="0" autoFill="0" autoLine="0" autoPict="0" altText="Button to open information panel. When clicked, it displays background information on the battery installation cost. ">
                <anchor moveWithCells="1">
                  <from>
                    <xdr:col>14</xdr:col>
                    <xdr:colOff>146050</xdr:colOff>
                    <xdr:row>12</xdr:row>
                    <xdr:rowOff>12700</xdr:rowOff>
                  </from>
                  <to>
                    <xdr:col>14</xdr:col>
                    <xdr:colOff>381000</xdr:colOff>
                    <xdr:row>13</xdr:row>
                    <xdr:rowOff>0</xdr:rowOff>
                  </to>
                </anchor>
              </controlPr>
            </control>
          </mc:Choice>
        </mc:AlternateContent>
        <mc:AlternateContent xmlns:mc="http://schemas.openxmlformats.org/markup-compatibility/2006">
          <mc:Choice Requires="x14">
            <control shapeId="10251" r:id="rId10" name="Option Button 11">
              <controlPr defaultSize="0" autoFill="0" autoLine="0" autoPict="0" altText="Button to open information panel. When clicked, it displays background information on the retail energy charges. ">
                <anchor moveWithCells="1">
                  <from>
                    <xdr:col>14</xdr:col>
                    <xdr:colOff>146050</xdr:colOff>
                    <xdr:row>13</xdr:row>
                    <xdr:rowOff>31750</xdr:rowOff>
                  </from>
                  <to>
                    <xdr:col>14</xdr:col>
                    <xdr:colOff>381000</xdr:colOff>
                    <xdr:row>14</xdr:row>
                    <xdr:rowOff>12700</xdr:rowOff>
                  </to>
                </anchor>
              </controlPr>
            </control>
          </mc:Choice>
        </mc:AlternateContent>
        <mc:AlternateContent xmlns:mc="http://schemas.openxmlformats.org/markup-compatibility/2006">
          <mc:Choice Requires="x14">
            <control shapeId="10252" r:id="rId11" name="Option Button 12">
              <controlPr defaultSize="0" autoFill="0" autoLine="0" autoPict="0" altText="Button to open information panel. When clicked, it displays information on the insurance costs of the battery. ">
                <anchor moveWithCells="1">
                  <from>
                    <xdr:col>14</xdr:col>
                    <xdr:colOff>146050</xdr:colOff>
                    <xdr:row>14</xdr:row>
                    <xdr:rowOff>31750</xdr:rowOff>
                  </from>
                  <to>
                    <xdr:col>14</xdr:col>
                    <xdr:colOff>381000</xdr:colOff>
                    <xdr:row>15</xdr:row>
                    <xdr:rowOff>31750</xdr:rowOff>
                  </to>
                </anchor>
              </controlPr>
            </control>
          </mc:Choice>
        </mc:AlternateContent>
        <mc:AlternateContent xmlns:mc="http://schemas.openxmlformats.org/markup-compatibility/2006">
          <mc:Choice Requires="x14">
            <control shapeId="10253" r:id="rId12" name="Option Button 13">
              <controlPr defaultSize="0" autoFill="0" autoLine="0" autoPict="0" altText="Button to open information panel. When clicked, it displays information on the routine maintenance costs of the battery. ">
                <anchor moveWithCells="1">
                  <from>
                    <xdr:col>14</xdr:col>
                    <xdr:colOff>146050</xdr:colOff>
                    <xdr:row>15</xdr:row>
                    <xdr:rowOff>12700</xdr:rowOff>
                  </from>
                  <to>
                    <xdr:col>14</xdr:col>
                    <xdr:colOff>381000</xdr:colOff>
                    <xdr:row>16</xdr:row>
                    <xdr:rowOff>12700</xdr:rowOff>
                  </to>
                </anchor>
              </controlPr>
            </control>
          </mc:Choice>
        </mc:AlternateContent>
        <mc:AlternateContent xmlns:mc="http://schemas.openxmlformats.org/markup-compatibility/2006">
          <mc:Choice Requires="x14">
            <control shapeId="10254" r:id="rId13" name="Option Button 14">
              <controlPr defaultSize="0" autoFill="0" autoLine="0" autoPict="0" altText="Button to open information panel. When clicked, it displays information on the contingency cost to be considered over the project. ">
                <anchor moveWithCells="1">
                  <from>
                    <xdr:col>14</xdr:col>
                    <xdr:colOff>146050</xdr:colOff>
                    <xdr:row>16</xdr:row>
                    <xdr:rowOff>31750</xdr:rowOff>
                  </from>
                  <to>
                    <xdr:col>14</xdr:col>
                    <xdr:colOff>381000</xdr:colOff>
                    <xdr:row>17</xdr:row>
                    <xdr:rowOff>12700</xdr:rowOff>
                  </to>
                </anchor>
              </controlPr>
            </control>
          </mc:Choice>
        </mc:AlternateContent>
        <mc:AlternateContent xmlns:mc="http://schemas.openxmlformats.org/markup-compatibility/2006">
          <mc:Choice Requires="x14">
            <control shapeId="10255" r:id="rId14" name="Option Button 15">
              <controlPr defaultSize="0" autoFill="0" autoLine="0" autoPict="0" altText="Button to open information panel. When clicked, it displays information on the legal costs from the project. ">
                <anchor moveWithCells="1">
                  <from>
                    <xdr:col>14</xdr:col>
                    <xdr:colOff>146050</xdr:colOff>
                    <xdr:row>17</xdr:row>
                    <xdr:rowOff>12700</xdr:rowOff>
                  </from>
                  <to>
                    <xdr:col>14</xdr:col>
                    <xdr:colOff>381000</xdr:colOff>
                    <xdr:row>18</xdr:row>
                    <xdr:rowOff>0</xdr:rowOff>
                  </to>
                </anchor>
              </controlPr>
            </control>
          </mc:Choice>
        </mc:AlternateContent>
        <mc:AlternateContent xmlns:mc="http://schemas.openxmlformats.org/markup-compatibility/2006">
          <mc:Choice Requires="x14">
            <control shapeId="10256" r:id="rId15" name="Option Button 16">
              <controlPr defaultSize="0" autoFill="0" autoLine="0" autoPict="0" altText="Button to open information panel. When clicked, it displays information on the expected administration costs to occurr over the project. ">
                <anchor moveWithCells="1">
                  <from>
                    <xdr:col>14</xdr:col>
                    <xdr:colOff>146050</xdr:colOff>
                    <xdr:row>18</xdr:row>
                    <xdr:rowOff>12700</xdr:rowOff>
                  </from>
                  <to>
                    <xdr:col>14</xdr:col>
                    <xdr:colOff>381000</xdr:colOff>
                    <xdr:row>19</xdr:row>
                    <xdr:rowOff>12700</xdr:rowOff>
                  </to>
                </anchor>
              </controlPr>
            </control>
          </mc:Choice>
        </mc:AlternateContent>
        <mc:AlternateContent xmlns:mc="http://schemas.openxmlformats.org/markup-compatibility/2006">
          <mc:Choice Requires="x14">
            <control shapeId="10257" r:id="rId16" name="Option Button 17">
              <controlPr defaultSize="0" autoFill="0" autoLine="0" autoPict="0" altText="Button to open information panel. When clicked, it displays information on the project management costs. ">
                <anchor moveWithCells="1">
                  <from>
                    <xdr:col>14</xdr:col>
                    <xdr:colOff>146050</xdr:colOff>
                    <xdr:row>19</xdr:row>
                    <xdr:rowOff>12700</xdr:rowOff>
                  </from>
                  <to>
                    <xdr:col>14</xdr:col>
                    <xdr:colOff>381000</xdr:colOff>
                    <xdr:row>20</xdr:row>
                    <xdr:rowOff>0</xdr:rowOff>
                  </to>
                </anchor>
              </controlPr>
            </control>
          </mc:Choice>
        </mc:AlternateContent>
        <mc:AlternateContent xmlns:mc="http://schemas.openxmlformats.org/markup-compatibility/2006">
          <mc:Choice Requires="x14">
            <control shapeId="10258" r:id="rId17" name="Option Button 18">
              <controlPr defaultSize="0" autoFill="0" autoLine="0" autoPict="0" altText="Button to open information panel. When clicked, it displays information on the cost of community engagement. ">
                <anchor moveWithCells="1">
                  <from>
                    <xdr:col>14</xdr:col>
                    <xdr:colOff>146050</xdr:colOff>
                    <xdr:row>20</xdr:row>
                    <xdr:rowOff>12700</xdr:rowOff>
                  </from>
                  <to>
                    <xdr:col>14</xdr:col>
                    <xdr:colOff>381000</xdr:colOff>
                    <xdr:row>21</xdr:row>
                    <xdr:rowOff>12700</xdr:rowOff>
                  </to>
                </anchor>
              </controlPr>
            </control>
          </mc:Choice>
        </mc:AlternateContent>
        <mc:AlternateContent xmlns:mc="http://schemas.openxmlformats.org/markup-compatibility/2006">
          <mc:Choice Requires="x14">
            <control shapeId="10259" r:id="rId18" name="Option Button 19">
              <controlPr defaultSize="0" autoFill="0" autoLine="0" autoPict="0" altText="Button to open information panel. When clicked, it displays information on the cost of grid connection. ">
                <anchor moveWithCells="1">
                  <from>
                    <xdr:col>14</xdr:col>
                    <xdr:colOff>146050</xdr:colOff>
                    <xdr:row>21</xdr:row>
                    <xdr:rowOff>12700</xdr:rowOff>
                  </from>
                  <to>
                    <xdr:col>14</xdr:col>
                    <xdr:colOff>381000</xdr:colOff>
                    <xdr:row>22</xdr:row>
                    <xdr:rowOff>12700</xdr:rowOff>
                  </to>
                </anchor>
              </controlPr>
            </control>
          </mc:Choice>
        </mc:AlternateContent>
        <mc:AlternateContent xmlns:mc="http://schemas.openxmlformats.org/markup-compatibility/2006">
          <mc:Choice Requires="x14">
            <control shapeId="10260" r:id="rId19" name="Option Button 20">
              <controlPr defaultSize="0" autoFill="0" autoLine="0" autoPict="0" altText="Button to open information panel. When clicked, it displays information on the cost of on-going network charges ">
                <anchor moveWithCells="1">
                  <from>
                    <xdr:col>14</xdr:col>
                    <xdr:colOff>146050</xdr:colOff>
                    <xdr:row>22</xdr:row>
                    <xdr:rowOff>12700</xdr:rowOff>
                  </from>
                  <to>
                    <xdr:col>14</xdr:col>
                    <xdr:colOff>381000</xdr:colOff>
                    <xdr:row>23</xdr:row>
                    <xdr:rowOff>12700</xdr:rowOff>
                  </to>
                </anchor>
              </controlPr>
            </control>
          </mc:Choice>
        </mc:AlternateContent>
        <mc:AlternateContent xmlns:mc="http://schemas.openxmlformats.org/markup-compatibility/2006">
          <mc:Choice Requires="x14">
            <control shapeId="10261" r:id="rId20" name="Option Button 21">
              <controlPr defaultSize="0" autoFill="0" autoLine="0" autoPict="0" altText="Button to open information panel. When clicked, it displays information on any additional costs due to network repair. ">
                <anchor moveWithCells="1">
                  <from>
                    <xdr:col>14</xdr:col>
                    <xdr:colOff>146050</xdr:colOff>
                    <xdr:row>23</xdr:row>
                    <xdr:rowOff>12700</xdr:rowOff>
                  </from>
                  <to>
                    <xdr:col>14</xdr:col>
                    <xdr:colOff>381000</xdr:colOff>
                    <xdr:row>24</xdr:row>
                    <xdr:rowOff>12700</xdr:rowOff>
                  </to>
                </anchor>
              </controlPr>
            </control>
          </mc:Choice>
        </mc:AlternateContent>
        <mc:AlternateContent xmlns:mc="http://schemas.openxmlformats.org/markup-compatibility/2006">
          <mc:Choice Requires="x14">
            <control shapeId="10262" r:id="rId21" name="Option Button 22">
              <controlPr defaultSize="0" autoFill="0" autoLine="0" autoPict="0" altText="Button to open information panel. When clicked, it displays information on metering charges.">
                <anchor moveWithCells="1">
                  <from>
                    <xdr:col>14</xdr:col>
                    <xdr:colOff>146050</xdr:colOff>
                    <xdr:row>24</xdr:row>
                    <xdr:rowOff>12700</xdr:rowOff>
                  </from>
                  <to>
                    <xdr:col>14</xdr:col>
                    <xdr:colOff>381000</xdr:colOff>
                    <xdr:row>25</xdr:row>
                    <xdr:rowOff>0</xdr:rowOff>
                  </to>
                </anchor>
              </controlPr>
            </control>
          </mc:Choice>
        </mc:AlternateContent>
        <mc:AlternateContent xmlns:mc="http://schemas.openxmlformats.org/markup-compatibility/2006">
          <mc:Choice Requires="x14">
            <control shapeId="10263" r:id="rId22" name="Option Button 23">
              <controlPr defaultSize="0" autoFill="0" autoLine="0" autoPict="0" altText="Button to open information panel. When clicked, it displays information on the likely site costs for the battery installation. ">
                <anchor moveWithCells="1">
                  <from>
                    <xdr:col>14</xdr:col>
                    <xdr:colOff>146050</xdr:colOff>
                    <xdr:row>25</xdr:row>
                    <xdr:rowOff>12700</xdr:rowOff>
                  </from>
                  <to>
                    <xdr:col>14</xdr:col>
                    <xdr:colOff>381000</xdr:colOff>
                    <xdr:row>26</xdr:row>
                    <xdr:rowOff>0</xdr:rowOff>
                  </to>
                </anchor>
              </controlPr>
            </control>
          </mc:Choice>
        </mc:AlternateContent>
        <mc:AlternateContent xmlns:mc="http://schemas.openxmlformats.org/markup-compatibility/2006">
          <mc:Choice Requires="x14">
            <control shapeId="10264" r:id="rId23" name="Option Button 24">
              <controlPr defaultSize="0" autoFill="0" autoLine="0" autoPict="0" altText="Button to open information panel. When clicked, it displays information on any additional costs that are expected. ">
                <anchor moveWithCells="1">
                  <from>
                    <xdr:col>14</xdr:col>
                    <xdr:colOff>146050</xdr:colOff>
                    <xdr:row>26</xdr:row>
                    <xdr:rowOff>12700</xdr:rowOff>
                  </from>
                  <to>
                    <xdr:col>14</xdr:col>
                    <xdr:colOff>381000</xdr:colOff>
                    <xdr:row>27</xdr:row>
                    <xdr:rowOff>0</xdr:rowOff>
                  </to>
                </anchor>
              </controlPr>
            </control>
          </mc:Choice>
        </mc:AlternateContent>
        <mc:AlternateContent xmlns:mc="http://schemas.openxmlformats.org/markup-compatibility/2006">
          <mc:Choice Requires="x14">
            <control shapeId="10265" r:id="rId24" name="Option Button 25">
              <controlPr defaultSize="0" autoFill="0" autoLine="0" autoPict="0" altText="Button to open information panel. When clicked, it displays information on the cost of decomissioning the battery. ">
                <anchor moveWithCells="1">
                  <from>
                    <xdr:col>14</xdr:col>
                    <xdr:colOff>146050</xdr:colOff>
                    <xdr:row>27</xdr:row>
                    <xdr:rowOff>12700</xdr:rowOff>
                  </from>
                  <to>
                    <xdr:col>14</xdr:col>
                    <xdr:colOff>381000</xdr:colOff>
                    <xdr:row>28</xdr:row>
                    <xdr:rowOff>0</xdr:rowOff>
                  </to>
                </anchor>
              </controlPr>
            </control>
          </mc:Choice>
        </mc:AlternateContent>
        <mc:AlternateContent xmlns:mc="http://schemas.openxmlformats.org/markup-compatibility/2006">
          <mc:Choice Requires="x14">
            <control shapeId="10266" r:id="rId25" name="Option Button 26">
              <controlPr defaultSize="0" autoFill="0" autoLine="0" autoPict="0" altText="Button to open information panel. When clicked, it displays information on the inkind contributions to the project. ">
                <anchor moveWithCells="1">
                  <from>
                    <xdr:col>14</xdr:col>
                    <xdr:colOff>146050</xdr:colOff>
                    <xdr:row>29</xdr:row>
                    <xdr:rowOff>0</xdr:rowOff>
                  </from>
                  <to>
                    <xdr:col>14</xdr:col>
                    <xdr:colOff>381000</xdr:colOff>
                    <xdr:row>29</xdr:row>
                    <xdr:rowOff>222250</xdr:rowOff>
                  </to>
                </anchor>
              </controlPr>
            </control>
          </mc:Choice>
        </mc:AlternateContent>
        <mc:AlternateContent xmlns:mc="http://schemas.openxmlformats.org/markup-compatibility/2006">
          <mc:Choice Requires="x14">
            <control shapeId="10267" r:id="rId26" name="Option Button 27">
              <controlPr defaultSize="0" autoFill="0" autoLine="0" autoPict="0" altText="Button to open information panel. When clicked, it displays information on the financial co-contribution for stream 1 (network benefits). ">
                <anchor moveWithCells="1">
                  <from>
                    <xdr:col>14</xdr:col>
                    <xdr:colOff>146050</xdr:colOff>
                    <xdr:row>31</xdr:row>
                    <xdr:rowOff>76200</xdr:rowOff>
                  </from>
                  <to>
                    <xdr:col>14</xdr:col>
                    <xdr:colOff>381000</xdr:colOff>
                    <xdr:row>31</xdr:row>
                    <xdr:rowOff>298450</xdr:rowOff>
                  </to>
                </anchor>
              </controlPr>
            </control>
          </mc:Choice>
        </mc:AlternateContent>
        <mc:AlternateContent xmlns:mc="http://schemas.openxmlformats.org/markup-compatibility/2006">
          <mc:Choice Requires="x14">
            <control shapeId="10268" r:id="rId27" name="Option Button 28">
              <controlPr defaultSize="0" autoFill="0" autoLine="0" autoPict="0" altText="Button to open information panel. When clicked, it displays information on the financial co-contribution for stream 2 (community benefits). ">
                <anchor moveWithCells="1">
                  <from>
                    <xdr:col>14</xdr:col>
                    <xdr:colOff>146050</xdr:colOff>
                    <xdr:row>32</xdr:row>
                    <xdr:rowOff>107950</xdr:rowOff>
                  </from>
                  <to>
                    <xdr:col>14</xdr:col>
                    <xdr:colOff>381000</xdr:colOff>
                    <xdr:row>32</xdr:row>
                    <xdr:rowOff>317500</xdr:rowOff>
                  </to>
                </anchor>
              </controlPr>
            </control>
          </mc:Choice>
        </mc:AlternateContent>
        <mc:AlternateContent xmlns:mc="http://schemas.openxmlformats.org/markup-compatibility/2006">
          <mc:Choice Requires="x14">
            <control shapeId="10269" r:id="rId28" name="Option Button 29">
              <controlPr defaultSize="0" autoFill="0" autoLine="0" autoPict="0" altText="Button to open information panel. When clicked, it displays information on the grant value sought from DEECA. ">
                <anchor moveWithCells="1">
                  <from>
                    <xdr:col>14</xdr:col>
                    <xdr:colOff>146050</xdr:colOff>
                    <xdr:row>33</xdr:row>
                    <xdr:rowOff>69850</xdr:rowOff>
                  </from>
                  <to>
                    <xdr:col>14</xdr:col>
                    <xdr:colOff>381000</xdr:colOff>
                    <xdr:row>33</xdr:row>
                    <xdr:rowOff>298450</xdr:rowOff>
                  </to>
                </anchor>
              </controlPr>
            </control>
          </mc:Choice>
        </mc:AlternateContent>
        <mc:AlternateContent xmlns:mc="http://schemas.openxmlformats.org/markup-compatibility/2006">
          <mc:Choice Requires="x14">
            <control shapeId="10270" r:id="rId29" name="Option Button 30">
              <controlPr defaultSize="0" autoFill="0" autoLine="0" autoPict="0" altText="Button to open information panel. When clicked, it displays information on the net financial position of the battery, which will be calculated by the tool. ">
                <anchor moveWithCells="1">
                  <from>
                    <xdr:col>14</xdr:col>
                    <xdr:colOff>146050</xdr:colOff>
                    <xdr:row>35</xdr:row>
                    <xdr:rowOff>0</xdr:rowOff>
                  </from>
                  <to>
                    <xdr:col>14</xdr:col>
                    <xdr:colOff>381000</xdr:colOff>
                    <xdr:row>35</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8615-EAFC-4C11-B7F3-38FE12F0794B}">
  <sheetPr>
    <tabColor rgb="FF0F5564"/>
  </sheetPr>
  <dimension ref="B1:G25"/>
  <sheetViews>
    <sheetView showGridLines="0" showRowColHeaders="0" zoomScaleNormal="100" workbookViewId="0">
      <selection activeCell="F2" sqref="F2:F10"/>
    </sheetView>
  </sheetViews>
  <sheetFormatPr defaultRowHeight="13"/>
  <cols>
    <col min="1" max="1" width="25.81640625" customWidth="1"/>
    <col min="2" max="2" width="38.54296875" customWidth="1"/>
    <col min="3" max="3" width="53.54296875" customWidth="1"/>
    <col min="4" max="4" width="13.1796875" customWidth="1"/>
    <col min="5" max="5" width="47.453125" customWidth="1"/>
    <col min="6" max="6" width="4.54296875" customWidth="1"/>
    <col min="7" max="7" width="50.81640625" customWidth="1"/>
  </cols>
  <sheetData>
    <row r="1" spans="2:7" ht="44.15" customHeight="1">
      <c r="B1" s="188" t="s">
        <v>107</v>
      </c>
      <c r="C1" s="188"/>
      <c r="D1" s="188"/>
      <c r="E1" s="188"/>
      <c r="F1" s="188"/>
    </row>
    <row r="2" spans="2:7" ht="8.15" customHeight="1">
      <c r="F2" s="163"/>
    </row>
    <row r="3" spans="2:7" ht="17.149999999999999" customHeight="1" thickBot="1">
      <c r="B3" s="106" t="s">
        <v>108</v>
      </c>
      <c r="C3" s="107" t="s">
        <v>109</v>
      </c>
      <c r="D3" s="97" t="s">
        <v>110</v>
      </c>
      <c r="E3" s="98" t="s">
        <v>111</v>
      </c>
      <c r="F3" s="164">
        <v>1</v>
      </c>
      <c r="G3" s="45" t="s">
        <v>65</v>
      </c>
    </row>
    <row r="4" spans="2:7" ht="69" customHeight="1">
      <c r="B4" s="37" t="s">
        <v>112</v>
      </c>
      <c r="C4" s="37" t="str">
        <f>'Display text'!C52</f>
        <v>The estimated value of any increase in the amount of PV that can be connected to the feeder(s) due to the operation of the battery. If possible provide the additional PV capacity enabled and the annual export from that capacity on an annual basis.</v>
      </c>
      <c r="D4" s="135"/>
      <c r="E4" s="99"/>
      <c r="F4" s="163"/>
      <c r="G4" s="192" t="str" cm="1">
        <f t="array" ref="G4">" 
"&amp;_xlfn.IFS(F3=1, 'Display text'!D51,F3=2,'Display text'!D52,F3=3,'Display text'!D53,F3=4,'Display text'!D55,F3=5,'Display text'!D56,F3=6,'Display text'!D57, F3=7,'Display text'!D58, F3=8,'Display text'!D59)</f>
        <v xml:space="preserve"> 
Projects seeking 100NB funding are required to deliver benefits to the communities in which they are located and those benefits must be quantified, to the extent possible, in the funding application. Section 5 of the Application Guidelines provides the program's priorities for funding, several of which are types of community benefits. 
This page provides some examples of the types of community benefits that a neighbourhood battery could provide. They include those community benefits that are listed as funding priorities and several other types of community benefits. But they are only examples – applicants should identify, describe and, where possible, quantify the ways in which their project will deliver benefits to their community. For additional ideas, see: https://bsgip.com/neighbourhood-battery-knowledge-hub/
Note that the values you put in are not included in the budget for the program but are used to assess the overall benefits of the program.
This page is only to assist your to think through community benefits.  You should include a fuller discussion in your application.</v>
      </c>
    </row>
    <row r="5" spans="2:7" ht="48" customHeight="1">
      <c r="B5" s="37" t="s">
        <v>113</v>
      </c>
      <c r="C5" s="37" t="str">
        <f>'Display text'!C54</f>
        <v>A neighbourhood battery located in a publicly accessible building can provide access to electricity during outages or emergency situations.</v>
      </c>
      <c r="D5" s="135"/>
      <c r="E5" s="99"/>
      <c r="F5" s="163"/>
      <c r="G5" s="190"/>
    </row>
    <row r="6" spans="2:7" ht="54.65" customHeight="1">
      <c r="B6" s="37" t="s">
        <v>114</v>
      </c>
      <c r="C6" s="37" t="str">
        <f>'Display text'!C55</f>
        <v xml:space="preserve">A neighbourhood battery can reduce household energy bills in a number of ways including some or all of the discharge could be provided to end customers by a retailer at a discounted price. </v>
      </c>
      <c r="D6" s="135"/>
      <c r="E6" s="99"/>
      <c r="F6" s="163"/>
      <c r="G6" s="190"/>
    </row>
    <row r="7" spans="2:7" ht="83.5" customHeight="1">
      <c r="B7" s="37" t="s">
        <v>115</v>
      </c>
      <c r="C7" s="37" t="str">
        <f>'Display text'!C56</f>
        <v xml:space="preserve">A neighbourhood battery can absorb electricity generated by rooftop solar systems in the community that is not used by those households and discharge it in the evening to reduce energy use in the evening (which is more likely to be generated from fossil fuels) and to reduce peak demand on the local distribution network. </v>
      </c>
      <c r="D7" s="135"/>
      <c r="E7" s="99"/>
      <c r="F7" s="163"/>
      <c r="G7" s="190"/>
    </row>
    <row r="8" spans="2:7" ht="58.75" customHeight="1">
      <c r="B8" s="37" t="s">
        <v>116</v>
      </c>
      <c r="C8" s="37" t="str">
        <f>'Display text'!C57</f>
        <v xml:space="preserve">A neighbourhood battery project can provide a focus around which other activities can be undertaken that assist the community in transitioning to cleaner, more sustainable sources of energy or other aspects of life in the community. </v>
      </c>
      <c r="D8" s="135"/>
      <c r="E8" s="99"/>
      <c r="F8" s="163"/>
      <c r="G8" s="190"/>
    </row>
    <row r="9" spans="2:7" ht="97.75" customHeight="1">
      <c r="B9" s="37" t="s">
        <v>117</v>
      </c>
      <c r="C9" s="37" t="str">
        <f>'Display text'!C58</f>
        <v xml:space="preserve">The deployment of neighbourhood batteries is still in its infancy. Business and operational models that make it easier and quicker for neighbourhood batteries to be implemented – particularly where those models can be used by community groups – will allow the benefits of neighbourhood batteries to be more widely and more quickly delivered. </v>
      </c>
      <c r="D9" s="135"/>
      <c r="E9" s="99"/>
      <c r="F9" s="163"/>
      <c r="G9" s="190"/>
    </row>
    <row r="10" spans="2:7" ht="59.5" customHeight="1">
      <c r="B10" s="108" t="s">
        <v>118</v>
      </c>
      <c r="C10" s="37" t="str">
        <f>'Display text'!C59</f>
        <v>The fact that a neighbourhood battery will be able to serve as a source of energy supply and is likely to enjoy some level of income gives it means to provide other benefits in its community.</v>
      </c>
      <c r="D10" s="100"/>
      <c r="E10" s="100"/>
      <c r="F10" s="163"/>
      <c r="G10" s="190"/>
    </row>
    <row r="11" spans="2:7" ht="68.150000000000006" customHeight="1">
      <c r="B11" s="101"/>
      <c r="C11" s="102"/>
      <c r="D11" s="135"/>
      <c r="E11" s="99"/>
      <c r="G11" s="11"/>
    </row>
    <row r="12" spans="2:7" ht="68.150000000000006" customHeight="1">
      <c r="B12" s="101"/>
      <c r="C12" s="103"/>
      <c r="D12" s="135"/>
      <c r="E12" s="99"/>
      <c r="G12" s="11"/>
    </row>
    <row r="13" spans="2:7" ht="68.150000000000006" customHeight="1">
      <c r="B13" s="101"/>
      <c r="C13" s="103"/>
      <c r="D13" s="135"/>
      <c r="E13" s="99"/>
      <c r="G13" s="11"/>
    </row>
    <row r="14" spans="2:7">
      <c r="G14" s="11"/>
    </row>
    <row r="15" spans="2:7">
      <c r="G15" s="11"/>
    </row>
    <row r="16" spans="2:7">
      <c r="G16" s="11"/>
    </row>
    <row r="17" spans="7:7">
      <c r="G17" s="11"/>
    </row>
    <row r="18" spans="7:7">
      <c r="G18" s="11"/>
    </row>
    <row r="19" spans="7:7">
      <c r="G19" s="11"/>
    </row>
    <row r="20" spans="7:7">
      <c r="G20" s="11"/>
    </row>
    <row r="21" spans="7:7">
      <c r="G21" s="11"/>
    </row>
    <row r="22" spans="7:7">
      <c r="G22" s="11"/>
    </row>
    <row r="23" spans="7:7">
      <c r="G23" s="11"/>
    </row>
    <row r="24" spans="7:7">
      <c r="G24" s="104"/>
    </row>
    <row r="25" spans="7:7">
      <c r="G25" s="105"/>
    </row>
  </sheetData>
  <sheetProtection selectLockedCells="1"/>
  <mergeCells count="2">
    <mergeCell ref="B1:F1"/>
    <mergeCell ref="G4:G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Option Button 1">
              <controlPr defaultSize="0" autoFill="0" autoLine="0" autoPict="0" altText="Button to open information panel. When clicked, it displays background information on the community benefits workbook page. ">
                <anchor moveWithCells="1">
                  <from>
                    <xdr:col>5</xdr:col>
                    <xdr:colOff>38100</xdr:colOff>
                    <xdr:row>2</xdr:row>
                    <xdr:rowOff>12700</xdr:rowOff>
                  </from>
                  <to>
                    <xdr:col>5</xdr:col>
                    <xdr:colOff>279400</xdr:colOff>
                    <xdr:row>3</xdr:row>
                    <xdr:rowOff>31750</xdr:rowOff>
                  </to>
                </anchor>
              </controlPr>
            </control>
          </mc:Choice>
        </mc:AlternateContent>
        <mc:AlternateContent xmlns:mc="http://schemas.openxmlformats.org/markup-compatibility/2006">
          <mc:Choice Requires="x14">
            <control shapeId="11266" r:id="rId4" name="Option Button 2">
              <controlPr defaultSize="0" autoFill="0" autoLine="0" autoPict="0" altText="Button to open information panel. When clicked, it displays information on describing / quantifying the expected increased hosting capacity after battery installation. ">
                <anchor moveWithCells="1">
                  <from>
                    <xdr:col>5</xdr:col>
                    <xdr:colOff>50800</xdr:colOff>
                    <xdr:row>3</xdr:row>
                    <xdr:rowOff>298450</xdr:rowOff>
                  </from>
                  <to>
                    <xdr:col>5</xdr:col>
                    <xdr:colOff>298450</xdr:colOff>
                    <xdr:row>3</xdr:row>
                    <xdr:rowOff>508000</xdr:rowOff>
                  </to>
                </anchor>
              </controlPr>
            </control>
          </mc:Choice>
        </mc:AlternateContent>
        <mc:AlternateContent xmlns:mc="http://schemas.openxmlformats.org/markup-compatibility/2006">
          <mc:Choice Requires="x14">
            <control shapeId="11267" r:id="rId5" name="Option Button 3">
              <controlPr defaultSize="0" autoFill="0" autoLine="0" autoPict="0" altText="Button to open information panel. When clicked, it displays information on describing / quantifying the expected increased reliability from the battery installation. ">
                <anchor moveWithCells="1">
                  <from>
                    <xdr:col>5</xdr:col>
                    <xdr:colOff>50800</xdr:colOff>
                    <xdr:row>4</xdr:row>
                    <xdr:rowOff>146050</xdr:rowOff>
                  </from>
                  <to>
                    <xdr:col>5</xdr:col>
                    <xdr:colOff>298450</xdr:colOff>
                    <xdr:row>4</xdr:row>
                    <xdr:rowOff>374650</xdr:rowOff>
                  </to>
                </anchor>
              </controlPr>
            </control>
          </mc:Choice>
        </mc:AlternateContent>
        <mc:AlternateContent xmlns:mc="http://schemas.openxmlformats.org/markup-compatibility/2006">
          <mc:Choice Requires="x14">
            <control shapeId="11268" r:id="rId6" name="Option Button 4">
              <controlPr defaultSize="0" autoFill="0" autoLine="0" autoPict="0" altText="Button to open information panel. When clicked, it displays information on describing / quantifying local benefits after battery installation. ">
                <anchor moveWithCells="1">
                  <from>
                    <xdr:col>5</xdr:col>
                    <xdr:colOff>69850</xdr:colOff>
                    <xdr:row>5</xdr:row>
                    <xdr:rowOff>222250</xdr:rowOff>
                  </from>
                  <to>
                    <xdr:col>5</xdr:col>
                    <xdr:colOff>304800</xdr:colOff>
                    <xdr:row>5</xdr:row>
                    <xdr:rowOff>431800</xdr:rowOff>
                  </to>
                </anchor>
              </controlPr>
            </control>
          </mc:Choice>
        </mc:AlternateContent>
        <mc:AlternateContent xmlns:mc="http://schemas.openxmlformats.org/markup-compatibility/2006">
          <mc:Choice Requires="x14">
            <control shapeId="11269" r:id="rId7" name="Option Button 5">
              <controlPr defaultSize="0" autoFill="0" autoLine="0" autoPict="0" altText="Button to open information panel. When clicked, it displays information on describing / quantifying reduced network upgrade costs after battery installation.">
                <anchor moveWithCells="1">
                  <from>
                    <xdr:col>5</xdr:col>
                    <xdr:colOff>50800</xdr:colOff>
                    <xdr:row>6</xdr:row>
                    <xdr:rowOff>260350</xdr:rowOff>
                  </from>
                  <to>
                    <xdr:col>5</xdr:col>
                    <xdr:colOff>298450</xdr:colOff>
                    <xdr:row>6</xdr:row>
                    <xdr:rowOff>488950</xdr:rowOff>
                  </to>
                </anchor>
              </controlPr>
            </control>
          </mc:Choice>
        </mc:AlternateContent>
        <mc:AlternateContent xmlns:mc="http://schemas.openxmlformats.org/markup-compatibility/2006">
          <mc:Choice Requires="x14">
            <control shapeId="11270" r:id="rId8" name="Option Button 6">
              <controlPr defaultSize="0" autoFill="0" autoLine="0" autoPict="0" altText="Button to open information panel. When clicked, it displays information on describing / quantifying how much communities will feel they have contributed to Victoria's energy transition. ">
                <anchor moveWithCells="1">
                  <from>
                    <xdr:col>5</xdr:col>
                    <xdr:colOff>31750</xdr:colOff>
                    <xdr:row>7</xdr:row>
                    <xdr:rowOff>222250</xdr:rowOff>
                  </from>
                  <to>
                    <xdr:col>5</xdr:col>
                    <xdr:colOff>279400</xdr:colOff>
                    <xdr:row>7</xdr:row>
                    <xdr:rowOff>450850</xdr:rowOff>
                  </to>
                </anchor>
              </controlPr>
            </control>
          </mc:Choice>
        </mc:AlternateContent>
        <mc:AlternateContent xmlns:mc="http://schemas.openxmlformats.org/markup-compatibility/2006">
          <mc:Choice Requires="x14">
            <control shapeId="11271" r:id="rId9" name="Option Button 7">
              <controlPr defaultSize="0" autoFill="0" autoLine="0" autoPict="0" altText="Button to open information panel. When clicked, it displays information on describing / quantifying how this project may make it easier or quicker for neighbourhood batteries to be implemented. ">
                <anchor moveWithCells="1">
                  <from>
                    <xdr:col>5</xdr:col>
                    <xdr:colOff>50800</xdr:colOff>
                    <xdr:row>8</xdr:row>
                    <xdr:rowOff>450850</xdr:rowOff>
                  </from>
                  <to>
                    <xdr:col>5</xdr:col>
                    <xdr:colOff>298450</xdr:colOff>
                    <xdr:row>8</xdr:row>
                    <xdr:rowOff>660400</xdr:rowOff>
                  </to>
                </anchor>
              </controlPr>
            </control>
          </mc:Choice>
        </mc:AlternateContent>
        <mc:AlternateContent xmlns:mc="http://schemas.openxmlformats.org/markup-compatibility/2006">
          <mc:Choice Requires="x14">
            <control shapeId="11272" r:id="rId10" name="Option Button 8">
              <controlPr defaultSize="0" autoFill="0" autoLine="0" autoPict="0" altText="Button to open information panel. When clicked, it displays information on describing / quantifying any other benefits the battery may provide.">
                <anchor moveWithCells="1">
                  <from>
                    <xdr:col>5</xdr:col>
                    <xdr:colOff>38100</xdr:colOff>
                    <xdr:row>9</xdr:row>
                    <xdr:rowOff>184150</xdr:rowOff>
                  </from>
                  <to>
                    <xdr:col>5</xdr:col>
                    <xdr:colOff>279400</xdr:colOff>
                    <xdr:row>9</xdr:row>
                    <xdr:rowOff>412750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672E-BECC-4CB9-AF3D-E0F693DB6D93}">
  <sheetPr codeName="Sheet4">
    <tabColor rgb="FF0F5564"/>
  </sheetPr>
  <dimension ref="A1:R38"/>
  <sheetViews>
    <sheetView showGridLines="0" showRowColHeaders="0" zoomScaleNormal="100" workbookViewId="0">
      <selection activeCell="O1" sqref="O1"/>
    </sheetView>
  </sheetViews>
  <sheetFormatPr defaultRowHeight="13"/>
  <cols>
    <col min="1" max="1" width="25.81640625" customWidth="1"/>
    <col min="2" max="2" width="26.1796875" customWidth="1"/>
    <col min="3" max="17" width="10.81640625" customWidth="1"/>
  </cols>
  <sheetData>
    <row r="1" spans="1:15" ht="44.15" customHeight="1">
      <c r="A1" s="10"/>
      <c r="B1" s="194" t="s">
        <v>119</v>
      </c>
      <c r="C1" s="188"/>
      <c r="D1" s="188"/>
      <c r="E1" s="188"/>
      <c r="F1" s="188"/>
      <c r="G1" s="188"/>
      <c r="H1" s="188"/>
      <c r="I1" s="188"/>
      <c r="J1" s="188"/>
      <c r="K1" s="188"/>
      <c r="L1" s="188"/>
      <c r="M1" s="188"/>
      <c r="N1" s="188"/>
      <c r="O1" s="153">
        <v>3</v>
      </c>
    </row>
    <row r="2" spans="1:15" ht="8.15" customHeight="1">
      <c r="A2" s="10"/>
      <c r="B2" s="145"/>
      <c r="C2" s="146"/>
      <c r="D2" s="146"/>
      <c r="E2" s="146"/>
      <c r="F2" s="146"/>
      <c r="G2" s="146"/>
      <c r="H2" s="146"/>
      <c r="I2" s="146"/>
      <c r="J2" s="146"/>
      <c r="K2" s="146"/>
      <c r="L2" s="146"/>
      <c r="M2" s="146"/>
      <c r="N2" s="146"/>
    </row>
    <row r="3" spans="1:15" ht="18.649999999999999" customHeight="1">
      <c r="A3" s="10"/>
      <c r="B3" s="198" t="str" cm="1">
        <f t="array" ref="B3">"Budget sheet and cash flow budget for a "&amp; _xlfn.IFS(Batttype="BTM-NM", "behind the meter battery that does not interact with the market", Batttype="BTM-AGG", "behind the meter battery that is aggregated", Batttype="FOM battery", "front of the meter battery")</f>
        <v>Budget sheet and cash flow budget for a behind the meter battery that is aggregated</v>
      </c>
      <c r="C3" s="198"/>
      <c r="D3" s="198"/>
      <c r="E3" s="198"/>
      <c r="F3" s="198"/>
      <c r="G3" s="198"/>
      <c r="H3" s="198"/>
      <c r="I3" s="198"/>
      <c r="J3" s="198"/>
      <c r="K3" s="199" t="s">
        <v>120</v>
      </c>
      <c r="L3" s="199"/>
      <c r="M3" s="198" t="str">
        <f>'Key project information'!$C$7&amp;'Key project information'!$D$7&amp;", "&amp;'Key project information'!$E$7&amp;'Key project information'!$F$7</f>
        <v>kW, kWh</v>
      </c>
      <c r="N3" s="198"/>
    </row>
    <row r="4" spans="1:15" ht="8.15" customHeight="1">
      <c r="A4" s="10"/>
      <c r="B4" s="144"/>
      <c r="C4" s="142"/>
      <c r="D4" s="143"/>
    </row>
    <row r="5" spans="1:15" ht="18.649999999999999" customHeight="1" thickBot="1">
      <c r="A5" s="10"/>
      <c r="B5" s="41" t="s">
        <v>52</v>
      </c>
      <c r="C5" s="44" t="s">
        <v>53</v>
      </c>
      <c r="D5" s="44" t="s">
        <v>54</v>
      </c>
      <c r="E5" s="44" t="s">
        <v>55</v>
      </c>
      <c r="F5" s="44" t="s">
        <v>56</v>
      </c>
      <c r="G5" s="44" t="s">
        <v>57</v>
      </c>
      <c r="H5" s="44" t="s">
        <v>58</v>
      </c>
      <c r="I5" s="44" t="s">
        <v>59</v>
      </c>
      <c r="J5" s="44" t="s">
        <v>60</v>
      </c>
      <c r="K5" s="44" t="s">
        <v>61</v>
      </c>
      <c r="L5" s="44" t="s">
        <v>62</v>
      </c>
      <c r="M5" s="44" t="s">
        <v>63</v>
      </c>
      <c r="N5" s="44" t="s">
        <v>64</v>
      </c>
    </row>
    <row r="6" spans="1:15" s="62" customFormat="1" ht="19" customHeight="1" thickTop="1">
      <c r="A6" s="61"/>
      <c r="B6" s="61" t="s">
        <v>121</v>
      </c>
      <c r="C6" s="91"/>
      <c r="D6" s="95" cm="1">
        <f t="array" ref="D6">_xlfn.IFS(Batttype="BTM-NM",'BTM-NM battery'!D6, Batttype="BTM-AGG",SUM('BTM-AGG battery'!D6:D9), Batttype="FOM battery",SUM('FOM battery'!D6:D9))</f>
        <v>0</v>
      </c>
      <c r="E6" s="95" cm="1">
        <f t="array" ref="E6">_xlfn.IFS(Batttype="BTM-NM",'BTM-NM battery'!E6, Batttype="BTM-AGG",SUM('BTM-AGG battery'!E6:E9), Batttype="FOM battery",SUM('FOM battery'!E6:E9))</f>
        <v>0</v>
      </c>
      <c r="F6" s="95" cm="1">
        <f t="array" ref="F6">_xlfn.IFS(Batttype="BTM-NM",'BTM-NM battery'!F6, Batttype="BTM-AGG",SUM('BTM-AGG battery'!F6:F9), Batttype="FOM battery",SUM('FOM battery'!F6:F9))</f>
        <v>0</v>
      </c>
      <c r="G6" s="95" cm="1">
        <f t="array" ref="G6">_xlfn.IFS(Batttype="BTM-NM",'BTM-NM battery'!G6, Batttype="BTM-AGG",SUM('BTM-AGG battery'!G6:G9), Batttype="FOM battery",SUM('FOM battery'!G6:G9))</f>
        <v>0</v>
      </c>
      <c r="H6" s="95" cm="1">
        <f t="array" ref="H6">_xlfn.IFS(Batttype="BTM-NM",'BTM-NM battery'!H6, Batttype="BTM-AGG",SUM('BTM-AGG battery'!H6:H9), Batttype="FOM battery",SUM('FOM battery'!H6:H9))</f>
        <v>0</v>
      </c>
      <c r="I6" s="95" cm="1">
        <f t="array" ref="I6">_xlfn.IFS(Batttype="BTM-NM",'BTM-NM battery'!I6, Batttype="BTM-AGG",SUM('BTM-AGG battery'!I6:I9), Batttype="FOM battery",SUM('FOM battery'!I6:I9))</f>
        <v>0</v>
      </c>
      <c r="J6" s="95" cm="1">
        <f t="array" ref="J6">_xlfn.IFS(Batttype="BTM-NM",'BTM-NM battery'!J6, Batttype="BTM-AGG",SUM('BTM-AGG battery'!J6:J9), Batttype="FOM battery",SUM('FOM battery'!J6:J9))</f>
        <v>0</v>
      </c>
      <c r="K6" s="95" cm="1">
        <f t="array" ref="K6">_xlfn.IFS(Batttype="BTM-NM",'BTM-NM battery'!K6, Batttype="BTM-AGG",SUM('BTM-AGG battery'!K6:K9), Batttype="FOM battery",SUM('FOM battery'!K6:K9))</f>
        <v>0</v>
      </c>
      <c r="L6" s="95" cm="1">
        <f t="array" ref="L6">_xlfn.IFS(Batttype="BTM-NM",'BTM-NM battery'!L6, Batttype="BTM-AGG",SUM('BTM-AGG battery'!L6:L9), Batttype="FOM battery",SUM('FOM battery'!L6:L9))</f>
        <v>0</v>
      </c>
      <c r="M6" s="95" cm="1">
        <f t="array" ref="M6">_xlfn.IFS(Batttype="BTM-NM",'BTM-NM battery'!M6, Batttype="BTM-AGG",SUM('BTM-AGG battery'!M6:M9), Batttype="FOM battery",SUM('FOM battery'!M6:M9))</f>
        <v>0</v>
      </c>
      <c r="N6" s="95">
        <f>SUM(C6:M6)</f>
        <v>0</v>
      </c>
    </row>
    <row r="7" spans="1:15" s="61" customFormat="1" ht="19" customHeight="1">
      <c r="B7" s="61" t="s">
        <v>122</v>
      </c>
      <c r="C7" s="95" cm="1">
        <f t="array" ref="C7">_xlfn.IFS(Batttype="BTM-NM",SUM('BTM-NM battery'!C8:C21), Batttype="BTM-AGG",SUM('BTM-AGG battery'!C12:C26), Batttype="FOM battery",SUM('FOM battery'!C12:C28))</f>
        <v>0</v>
      </c>
      <c r="D7" s="95" cm="1">
        <f t="array" ref="D7">_xlfn.IFS(Batttype="BTM-NM",SUM('BTM-NM battery'!D8:D21), Batttype="BTM-AGG",SUM('BTM-AGG battery'!D12:D26), Batttype="FOM battery",SUM('FOM battery'!D12:D28))</f>
        <v>0</v>
      </c>
      <c r="E7" s="95" cm="1">
        <f t="array" ref="E7">_xlfn.IFS(Batttype="BTM-NM",SUM('BTM-NM battery'!E8:E21), Batttype="BTM-AGG",SUM('BTM-AGG battery'!E12:E26), Batttype="FOM battery",SUM('FOM battery'!E12:E28))</f>
        <v>0</v>
      </c>
      <c r="F7" s="95" cm="1">
        <f t="array" ref="F7">_xlfn.IFS(Batttype="BTM-NM",SUM('BTM-NM battery'!F8:F21), Batttype="BTM-AGG",SUM('BTM-AGG battery'!F12:F26), Batttype="FOM battery",SUM('FOM battery'!F12:F28))</f>
        <v>0</v>
      </c>
      <c r="G7" s="95" cm="1">
        <f t="array" ref="G7">_xlfn.IFS(Batttype="BTM-NM",SUM('BTM-NM battery'!G8:G21), Batttype="BTM-AGG",SUM('BTM-AGG battery'!G12:G26), Batttype="FOM battery",SUM('FOM battery'!G12:G28))</f>
        <v>0</v>
      </c>
      <c r="H7" s="95" cm="1">
        <f t="array" ref="H7">_xlfn.IFS(Batttype="BTM-NM",SUM('BTM-NM battery'!H8:H21), Batttype="BTM-AGG",SUM('BTM-AGG battery'!H12:H26), Batttype="FOM battery",SUM('FOM battery'!H12:H28))</f>
        <v>0</v>
      </c>
      <c r="I7" s="95" cm="1">
        <f t="array" ref="I7">_xlfn.IFS(Batttype="BTM-NM",SUM('BTM-NM battery'!I8:I21), Batttype="BTM-AGG",SUM('BTM-AGG battery'!I12:I26), Batttype="FOM battery",SUM('FOM battery'!I12:I28))</f>
        <v>0</v>
      </c>
      <c r="J7" s="95" cm="1">
        <f t="array" ref="J7">_xlfn.IFS(Batttype="BTM-NM",SUM('BTM-NM battery'!J8:J21), Batttype="BTM-AGG",SUM('BTM-AGG battery'!J12:J26), Batttype="FOM battery",SUM('FOM battery'!J12:J28))</f>
        <v>0</v>
      </c>
      <c r="K7" s="95" cm="1">
        <f t="array" ref="K7">_xlfn.IFS(Batttype="BTM-NM",SUM('BTM-NM battery'!K8:K21), Batttype="BTM-AGG",SUM('BTM-AGG battery'!K12:K26), Batttype="FOM battery",SUM('FOM battery'!K12:K28))</f>
        <v>0</v>
      </c>
      <c r="L7" s="95" cm="1">
        <f t="array" ref="L7">_xlfn.IFS(Batttype="BTM-NM",SUM('BTM-NM battery'!L8:L21), Batttype="BTM-AGG",SUM('BTM-AGG battery'!L12:L26), Batttype="FOM battery",SUM('FOM battery'!L12:L28))</f>
        <v>0</v>
      </c>
      <c r="M7" s="95" cm="1">
        <f t="array" ref="M7">_xlfn.IFS(Batttype="BTM-NM",SUM('BTM-NM battery'!M8:M21), Batttype="BTM-AGG",SUM('BTM-AGG battery'!M12:M26), Batttype="FOM battery",SUM('FOM battery'!M12:M28))</f>
        <v>0</v>
      </c>
      <c r="N7" s="95">
        <f>SUM(C7:M7)</f>
        <v>0</v>
      </c>
    </row>
    <row r="8" spans="1:15" s="61" customFormat="1" ht="19" customHeight="1">
      <c r="B8" s="61" t="s">
        <v>123</v>
      </c>
      <c r="C8" s="95" cm="1">
        <f t="array" ref="C8">_xlfn.IFS(Batttype="FOM battery",'FOM battery'!C33+'FOM battery'!C32,Batttype="BTM-AGG",'BTM-AGG battery'!$C$29+'BTM-AGG battery'!$C$28,Batttype="BTM-NM",'BTM-NM battery'!$C$24+'BTM-NM battery'!$C$23)</f>
        <v>0</v>
      </c>
      <c r="D8" s="66"/>
      <c r="E8" s="66"/>
      <c r="F8" s="66"/>
      <c r="G8" s="66"/>
      <c r="H8" s="66"/>
      <c r="I8" s="66"/>
      <c r="J8" s="66"/>
      <c r="K8" s="66"/>
      <c r="L8" s="66"/>
      <c r="M8" s="66"/>
      <c r="N8" s="66"/>
    </row>
    <row r="9" spans="1:15" s="61" customFormat="1" ht="19" customHeight="1">
      <c r="B9" s="61" t="s">
        <v>124</v>
      </c>
      <c r="C9" s="95" cm="1">
        <f t="array" ref="C9">_xlfn.IFS(Batttype="FOM battery",'FOM battery'!C34,Batttype="BTM-AGG",'BTM-AGG battery'!$C$30,Batttype="BTM-NM",'BTM-NM battery'!C25)</f>
        <v>0</v>
      </c>
      <c r="D9" s="66"/>
      <c r="E9" s="66"/>
      <c r="F9" s="66"/>
      <c r="G9" s="66"/>
      <c r="H9" s="66"/>
      <c r="I9" s="66"/>
      <c r="J9" s="66"/>
      <c r="K9" s="66"/>
      <c r="L9" s="66"/>
      <c r="M9" s="66"/>
      <c r="N9" s="66"/>
    </row>
    <row r="10" spans="1:15" s="61" customFormat="1" ht="19" customHeight="1" thickBot="1">
      <c r="B10" s="63" t="s">
        <v>86</v>
      </c>
      <c r="C10" s="95" cm="1">
        <f t="array" ref="C10">_xlfn.IFS(Batttype="BTM-NM",'BTM-NM battery'!C27,Batttype="BTM-AGG",'BTM-AGG battery'!C32,Batttype="FOM battery",'FOM battery'!C36)</f>
        <v>0</v>
      </c>
      <c r="D10" s="95" cm="1">
        <f t="array" ref="D10">_xlfn.IFS(Batttype="BTM-NM",'BTM-NM battery'!D27,Batttype="BTM-AGG",'BTM-AGG battery'!D32,Batttype="FOM battery",'FOM battery'!D36)</f>
        <v>0</v>
      </c>
      <c r="E10" s="95" cm="1">
        <f t="array" ref="E10">_xlfn.IFS(Batttype="BTM-NM",'BTM-NM battery'!E27,Batttype="BTM-AGG",'BTM-AGG battery'!E32,Batttype="FOM battery",'FOM battery'!E36)</f>
        <v>0</v>
      </c>
      <c r="F10" s="95" cm="1">
        <f t="array" ref="F10">_xlfn.IFS(Batttype="BTM-NM",'BTM-NM battery'!F27,Batttype="BTM-AGG",'BTM-AGG battery'!F32,Batttype="FOM battery",'FOM battery'!F36)</f>
        <v>0</v>
      </c>
      <c r="G10" s="95" cm="1">
        <f t="array" ref="G10">_xlfn.IFS(Batttype="BTM-NM",'BTM-NM battery'!G27,Batttype="BTM-AGG",'BTM-AGG battery'!G32,Batttype="FOM battery",'FOM battery'!G36)</f>
        <v>0</v>
      </c>
      <c r="H10" s="95" cm="1">
        <f t="array" ref="H10">_xlfn.IFS(Batttype="BTM-NM",'BTM-NM battery'!H27,Batttype="BTM-AGG",'BTM-AGG battery'!H32,Batttype="FOM battery",'FOM battery'!H36)</f>
        <v>0</v>
      </c>
      <c r="I10" s="95" cm="1">
        <f t="array" ref="I10">_xlfn.IFS(Batttype="BTM-NM",'BTM-NM battery'!I27,Batttype="BTM-AGG",'BTM-AGG battery'!I32,Batttype="FOM battery",'FOM battery'!I36)</f>
        <v>0</v>
      </c>
      <c r="J10" s="95" cm="1">
        <f t="array" ref="J10">_xlfn.IFS(Batttype="BTM-NM",'BTM-NM battery'!J27,Batttype="BTM-AGG",'BTM-AGG battery'!J32,Batttype="FOM battery",'FOM battery'!J36)</f>
        <v>0</v>
      </c>
      <c r="K10" s="95" cm="1">
        <f t="array" ref="K10">_xlfn.IFS(Batttype="BTM-NM",'BTM-NM battery'!K27,Batttype="BTM-AGG",'BTM-AGG battery'!K32,Batttype="FOM battery",'FOM battery'!K36)</f>
        <v>0</v>
      </c>
      <c r="L10" s="95" cm="1">
        <f t="array" ref="L10">_xlfn.IFS(Batttype="BTM-NM",'BTM-NM battery'!L27,Batttype="BTM-AGG",'BTM-AGG battery'!L32,Batttype="FOM battery",'FOM battery'!L36)</f>
        <v>0</v>
      </c>
      <c r="M10" s="95" cm="1">
        <f t="array" ref="M10">_xlfn.IFS(Batttype="BTM-NM",'BTM-NM battery'!M27,Batttype="BTM-AGG",'BTM-AGG battery'!M32,Batttype="FOM battery",'FOM battery'!M36)</f>
        <v>0</v>
      </c>
      <c r="N10" s="95">
        <f>SUM(C10:M10)</f>
        <v>0</v>
      </c>
    </row>
    <row r="11" spans="1:15" s="10" customFormat="1" ht="8.15" customHeight="1" thickTop="1">
      <c r="A11"/>
      <c r="B11"/>
      <c r="C11"/>
      <c r="D11"/>
      <c r="E11"/>
      <c r="F11"/>
      <c r="G11"/>
    </row>
    <row r="12" spans="1:15" s="10" customFormat="1" ht="18" customHeight="1">
      <c r="A12"/>
      <c r="B12" s="195" t="s">
        <v>125</v>
      </c>
      <c r="C12"/>
      <c r="D12"/>
      <c r="E12"/>
      <c r="F12"/>
      <c r="G12"/>
    </row>
    <row r="13" spans="1:15" s="37" customFormat="1" ht="19" customHeight="1">
      <c r="A13" s="13"/>
      <c r="B13" s="195"/>
      <c r="C13"/>
      <c r="D13"/>
      <c r="E13"/>
      <c r="F13"/>
      <c r="G13"/>
      <c r="H13" s="10"/>
      <c r="I13" s="10"/>
      <c r="J13" s="10"/>
      <c r="K13" s="10"/>
    </row>
    <row r="14" spans="1:15" s="37" customFormat="1" ht="19" customHeight="1">
      <c r="A14" s="13"/>
      <c r="B14" s="195"/>
      <c r="C14"/>
      <c r="D14"/>
      <c r="E14"/>
      <c r="F14"/>
      <c r="G14"/>
      <c r="H14" s="10"/>
      <c r="I14" s="10"/>
      <c r="J14" s="10"/>
      <c r="K14" s="10"/>
      <c r="L14" s="10"/>
    </row>
    <row r="15" spans="1:15" s="37" customFormat="1" ht="19" customHeight="1">
      <c r="A15" s="13"/>
      <c r="B15"/>
      <c r="C15"/>
      <c r="D15"/>
      <c r="E15"/>
      <c r="F15"/>
      <c r="G15"/>
      <c r="H15" s="10"/>
      <c r="I15" s="10"/>
      <c r="J15" s="10"/>
      <c r="K15" s="10"/>
      <c r="L15" s="10"/>
    </row>
    <row r="16" spans="1:15" s="37" customFormat="1" ht="19" customHeight="1">
      <c r="A16" s="13"/>
      <c r="B16"/>
      <c r="C16"/>
      <c r="D16"/>
      <c r="E16"/>
      <c r="F16"/>
      <c r="G16"/>
      <c r="H16" s="10"/>
      <c r="I16" s="10"/>
      <c r="J16" s="10"/>
      <c r="K16" s="10"/>
      <c r="L16"/>
    </row>
    <row r="17" spans="1:18" s="37" customFormat="1" ht="19" customHeight="1">
      <c r="A17" s="13"/>
      <c r="B17"/>
      <c r="C17"/>
      <c r="D17"/>
      <c r="E17"/>
      <c r="F17"/>
      <c r="G17"/>
      <c r="H17" s="10"/>
      <c r="I17" s="10"/>
      <c r="J17" s="10"/>
      <c r="K17" s="10"/>
      <c r="L17"/>
    </row>
    <row r="18" spans="1:18" s="10" customFormat="1">
      <c r="A18"/>
      <c r="B18"/>
      <c r="C18"/>
      <c r="D18"/>
      <c r="E18"/>
      <c r="F18"/>
      <c r="G18"/>
      <c r="L18"/>
    </row>
    <row r="19" spans="1:18" s="10" customFormat="1">
      <c r="A19"/>
      <c r="B19"/>
      <c r="C19"/>
      <c r="D19"/>
      <c r="E19"/>
      <c r="F19"/>
      <c r="G19"/>
      <c r="L19"/>
    </row>
    <row r="20" spans="1:18" s="10" customFormat="1" ht="13.75" customHeight="1">
      <c r="A20"/>
      <c r="B20" s="43" t="s">
        <v>126</v>
      </c>
      <c r="C20"/>
      <c r="D20"/>
      <c r="F20"/>
      <c r="G20"/>
      <c r="J20" s="200" t="s">
        <v>127</v>
      </c>
      <c r="K20" s="200"/>
      <c r="L20"/>
      <c r="M20" s="149" t="s">
        <v>128</v>
      </c>
      <c r="N20" s="150"/>
      <c r="O20" s="150"/>
      <c r="P20" s="151"/>
      <c r="Q20" s="151"/>
      <c r="R20" s="152"/>
    </row>
    <row r="21" spans="1:18" s="10" customFormat="1" ht="16.399999999999999" customHeight="1">
      <c r="A21"/>
      <c r="B21" s="195" t="str">
        <f>"Return on Investment (%) and Actual return ($) value) expected, using a discount rate of "&amp; 100*Discountrate &amp; " percent"</f>
        <v>Return on Investment (%) and Actual return ($) value) expected, using a discount rate of 8 percent</v>
      </c>
      <c r="C21" s="195"/>
      <c r="D21" s="195"/>
      <c r="E21" s="195"/>
      <c r="F21" s="195"/>
      <c r="G21" s="195"/>
      <c r="H21" s="195"/>
      <c r="I21" s="195"/>
      <c r="M21" s="201" t="str" cm="1">
        <f t="array" ref="M21">_xlfn.IFS(O1=1,'Display text'!C62,O1=2,'Display text'!C63,O1=3,'Display text'!C65,O1=4,'Display text'!C66,O1=5,'Display text'!C67, O1=6,'Display text'!C68, O1=7,'Display text'!C69,O1=8,'Display text'!C70,O1=9,'Display text'!C71)</f>
        <v>This is the present value of the revenues over the life of the project. It is uses the discount rate provided in the Key project information sheet</v>
      </c>
      <c r="N21" s="202"/>
      <c r="O21" s="202"/>
      <c r="P21" s="202"/>
      <c r="Q21" s="202"/>
      <c r="R21" s="203"/>
    </row>
    <row r="22" spans="1:18" s="11" customFormat="1" ht="14.15" customHeight="1">
      <c r="A22" s="31"/>
      <c r="B22" s="197" t="s">
        <v>129</v>
      </c>
      <c r="C22" s="197"/>
      <c r="D22" s="197"/>
      <c r="E22" s="197"/>
      <c r="F22" s="197"/>
      <c r="G22" s="197"/>
      <c r="H22" s="197"/>
      <c r="I22" s="197"/>
      <c r="J22" s="147">
        <f>IFERROR(K22/(C8+C10),0)</f>
        <v>0</v>
      </c>
      <c r="K22" s="148">
        <f>NPV(Discountrate,$C$10:$M$10)-(C8+C10)</f>
        <v>0</v>
      </c>
      <c r="M22" s="204"/>
      <c r="N22" s="205"/>
      <c r="O22" s="205"/>
      <c r="P22" s="205"/>
      <c r="Q22" s="205"/>
      <c r="R22" s="206"/>
    </row>
    <row r="23" spans="1:18" s="31" customFormat="1" ht="15.65" customHeight="1">
      <c r="B23" s="197" t="s">
        <v>130</v>
      </c>
      <c r="C23" s="197"/>
      <c r="D23" s="197"/>
      <c r="E23" s="197"/>
      <c r="F23" s="197"/>
      <c r="G23" s="197"/>
      <c r="H23" s="197"/>
      <c r="I23" s="197"/>
      <c r="J23" s="147">
        <f>IFERROR(K23/C7,0)</f>
        <v>0</v>
      </c>
      <c r="K23" s="148">
        <f>NPV(Discountrate,$C$10:$M$10)-C7</f>
        <v>0</v>
      </c>
      <c r="M23" s="204"/>
      <c r="N23" s="205"/>
      <c r="O23" s="205"/>
      <c r="P23" s="205"/>
      <c r="Q23" s="205"/>
      <c r="R23" s="206"/>
    </row>
    <row r="24" spans="1:18" ht="16" customHeight="1">
      <c r="B24" s="193" t="s">
        <v>131</v>
      </c>
      <c r="C24" s="193"/>
      <c r="D24" s="193"/>
      <c r="E24" s="193"/>
      <c r="F24" s="193"/>
      <c r="G24" s="193"/>
      <c r="H24" s="193"/>
      <c r="I24" s="193"/>
      <c r="J24" s="193"/>
      <c r="K24" s="148">
        <f>NPV(Discountrate,$D$6:$M$6)</f>
        <v>0</v>
      </c>
      <c r="M24" s="204"/>
      <c r="N24" s="205"/>
      <c r="O24" s="205"/>
      <c r="P24" s="205"/>
      <c r="Q24" s="205"/>
      <c r="R24" s="206"/>
    </row>
    <row r="25" spans="1:18" ht="16" customHeight="1">
      <c r="B25" s="193" t="s">
        <v>132</v>
      </c>
      <c r="C25" s="193"/>
      <c r="D25" s="193"/>
      <c r="E25" s="193"/>
      <c r="F25" s="193"/>
      <c r="G25" s="193"/>
      <c r="H25" s="193"/>
      <c r="I25" s="193"/>
      <c r="J25" s="193"/>
      <c r="K25" s="148">
        <f>NPV(Discountrate,$C$7:$M$7)</f>
        <v>0</v>
      </c>
      <c r="M25" s="204"/>
      <c r="N25" s="205"/>
      <c r="O25" s="205"/>
      <c r="P25" s="205"/>
      <c r="Q25" s="205"/>
      <c r="R25" s="206"/>
    </row>
    <row r="26" spans="1:18" ht="16" customHeight="1">
      <c r="B26" s="195" t="s">
        <v>133</v>
      </c>
      <c r="C26" s="195"/>
      <c r="D26" s="195"/>
      <c r="E26" s="195"/>
      <c r="F26" s="195"/>
      <c r="G26" s="195"/>
      <c r="H26" s="195"/>
      <c r="I26" s="61"/>
      <c r="J26" s="109"/>
      <c r="K26" s="136" cm="1">
        <f t="array" ref="K26">IFERROR(_xlfn.IFS(Batttype="BTM-NM",'BTM-NM battery'!C8,Batttype="BTM-AGG",'BTM-AGG battery'!C12,Batttype="FOM battery",'FOM battery'!C12)/BattsizeWh,0)</f>
        <v>0</v>
      </c>
      <c r="M26" s="204"/>
      <c r="N26" s="205"/>
      <c r="O26" s="205"/>
      <c r="P26" s="205"/>
      <c r="Q26" s="205"/>
      <c r="R26" s="206"/>
    </row>
    <row r="27" spans="1:18" ht="16" customHeight="1">
      <c r="B27" s="195" t="s">
        <v>134</v>
      </c>
      <c r="C27" s="195"/>
      <c r="D27" s="195"/>
      <c r="E27" s="195"/>
      <c r="F27" s="195"/>
      <c r="G27" s="195"/>
      <c r="H27" s="195"/>
      <c r="I27" s="61"/>
      <c r="J27" s="61"/>
      <c r="K27" s="136" cm="1">
        <f t="array" ref="K27">IFERROR(_xlfn.IFS(Batttype="BTM-NM",SUM('BTM-NM battery'!C8:C11,'BTM-NM battery'!C13:C14,'BTM-NM battery'!C16:C18,'BTM-NM battery'!C21),Batttype="BTM-AGG",SUM('BTM-AGG battery'!C12:C14,'BTM-AGG battery'!C16,'BTM-AGG battery'!C18:C19,'BTM-AGG battery'!C21:C23,'BTM-AGG battery'!C26),Batttype="FOM battery",SUM('FOM battery'!C12:C13,'FOM battery'!C15,'FOM battery'!C17:C18,'FOM battery'!C20:C22,'FOM battery'!C25:C27,'FOM battery'!C30))/BattsizeWh,0)</f>
        <v>0</v>
      </c>
      <c r="M27" s="204"/>
      <c r="N27" s="205"/>
      <c r="O27" s="205"/>
      <c r="P27" s="205"/>
      <c r="Q27" s="205"/>
      <c r="R27" s="206"/>
    </row>
    <row r="28" spans="1:18" ht="8.15" customHeight="1">
      <c r="B28" s="196"/>
      <c r="C28" s="196"/>
      <c r="D28" s="196"/>
      <c r="E28" s="196"/>
      <c r="F28" s="196"/>
      <c r="G28" s="196"/>
      <c r="H28" s="196"/>
      <c r="I28" s="10"/>
      <c r="J28" s="10"/>
      <c r="K28" s="137"/>
      <c r="M28" s="204"/>
      <c r="N28" s="205"/>
      <c r="O28" s="205"/>
      <c r="P28" s="205"/>
      <c r="Q28" s="205"/>
      <c r="R28" s="206"/>
    </row>
    <row r="29" spans="1:18" ht="14.15" customHeight="1">
      <c r="B29" s="43" t="s">
        <v>135</v>
      </c>
      <c r="F29" s="10"/>
      <c r="H29" s="10"/>
      <c r="I29" s="10"/>
      <c r="J29" s="10"/>
      <c r="K29" s="138">
        <f>C8</f>
        <v>0</v>
      </c>
      <c r="M29" s="204"/>
      <c r="N29" s="205"/>
      <c r="O29" s="205"/>
      <c r="P29" s="205"/>
      <c r="Q29" s="205"/>
      <c r="R29" s="206"/>
    </row>
    <row r="30" spans="1:18" ht="8.15" customHeight="1">
      <c r="B30" s="43"/>
      <c r="F30" s="10"/>
      <c r="H30" s="10"/>
      <c r="I30" s="10"/>
      <c r="J30" s="10"/>
      <c r="K30" s="138"/>
      <c r="M30" s="204"/>
      <c r="N30" s="205"/>
      <c r="O30" s="205"/>
      <c r="P30" s="205"/>
      <c r="Q30" s="205"/>
      <c r="R30" s="206"/>
    </row>
    <row r="31" spans="1:18" ht="14.15" customHeight="1">
      <c r="B31" s="43" t="s">
        <v>136</v>
      </c>
      <c r="F31" s="10"/>
      <c r="H31" s="10"/>
      <c r="I31" s="10"/>
      <c r="J31" s="10"/>
      <c r="K31" s="138">
        <f>C10*-1</f>
        <v>0</v>
      </c>
      <c r="M31" s="204"/>
      <c r="N31" s="205"/>
      <c r="O31" s="205"/>
      <c r="P31" s="205"/>
      <c r="Q31" s="205"/>
      <c r="R31" s="206"/>
    </row>
    <row r="32" spans="1:18" ht="8.15" customHeight="1">
      <c r="F32" s="10"/>
      <c r="H32" s="10"/>
      <c r="I32" s="10"/>
      <c r="J32" s="10"/>
      <c r="K32" s="139"/>
      <c r="M32" s="204"/>
      <c r="N32" s="205"/>
      <c r="O32" s="205"/>
      <c r="P32" s="205"/>
      <c r="Q32" s="205"/>
      <c r="R32" s="206"/>
    </row>
    <row r="33" spans="2:18" ht="14.15" customHeight="1">
      <c r="B33" s="43" t="s">
        <v>137</v>
      </c>
      <c r="F33" s="10"/>
      <c r="H33" s="10"/>
      <c r="I33" s="10"/>
      <c r="J33" s="10"/>
      <c r="K33" s="138">
        <f>C9</f>
        <v>0</v>
      </c>
      <c r="M33" s="204"/>
      <c r="N33" s="205"/>
      <c r="O33" s="205"/>
      <c r="P33" s="205"/>
      <c r="Q33" s="205"/>
      <c r="R33" s="206"/>
    </row>
    <row r="34" spans="2:18">
      <c r="K34" s="10"/>
      <c r="M34" s="204"/>
      <c r="N34" s="205"/>
      <c r="O34" s="205"/>
      <c r="P34" s="205"/>
      <c r="Q34" s="205"/>
      <c r="R34" s="206"/>
    </row>
    <row r="35" spans="2:18">
      <c r="M35" s="204"/>
      <c r="N35" s="205"/>
      <c r="O35" s="205"/>
      <c r="P35" s="205"/>
      <c r="Q35" s="205"/>
      <c r="R35" s="206"/>
    </row>
    <row r="36" spans="2:18">
      <c r="M36" s="204"/>
      <c r="N36" s="205"/>
      <c r="O36" s="205"/>
      <c r="P36" s="205"/>
      <c r="Q36" s="205"/>
      <c r="R36" s="206"/>
    </row>
    <row r="37" spans="2:18">
      <c r="M37" s="204"/>
      <c r="N37" s="205"/>
      <c r="O37" s="205"/>
      <c r="P37" s="205"/>
      <c r="Q37" s="205"/>
      <c r="R37" s="206"/>
    </row>
    <row r="38" spans="2:18" ht="18" customHeight="1">
      <c r="M38" s="207"/>
      <c r="N38" s="208"/>
      <c r="O38" s="208"/>
      <c r="P38" s="208"/>
      <c r="Q38" s="208"/>
      <c r="R38" s="209"/>
    </row>
  </sheetData>
  <sheetProtection selectLockedCells="1" selectUnlockedCells="1"/>
  <mergeCells count="15">
    <mergeCell ref="B24:J24"/>
    <mergeCell ref="B1:N1"/>
    <mergeCell ref="B27:H27"/>
    <mergeCell ref="B28:H28"/>
    <mergeCell ref="B26:H26"/>
    <mergeCell ref="B21:I21"/>
    <mergeCell ref="B22:I22"/>
    <mergeCell ref="B23:I23"/>
    <mergeCell ref="B12:B14"/>
    <mergeCell ref="B25:J25"/>
    <mergeCell ref="M3:N3"/>
    <mergeCell ref="K3:L3"/>
    <mergeCell ref="B3:J3"/>
    <mergeCell ref="J20:K20"/>
    <mergeCell ref="M21:R38"/>
  </mergeCells>
  <conditionalFormatting sqref="C10:N10">
    <cfRule type="cellIs" dxfId="1" priority="2" operator="lessThan">
      <formula>0</formula>
    </cfRule>
  </conditionalFormatting>
  <conditionalFormatting sqref="K22:K27">
    <cfRule type="cellIs" dxfId="0" priority="1" operator="lessThan">
      <formula>0</formula>
    </cfRule>
  </conditionalFormatting>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2289" r:id="rId3" name="Option Button 1">
              <controlPr defaultSize="0" autoFill="0" autoLine="0" autoPict="0" altText="Button to open information panel. When clicked, it displays information on the metrics information that will be required. ">
                <anchor moveWithCells="1">
                  <from>
                    <xdr:col>11</xdr:col>
                    <xdr:colOff>146050</xdr:colOff>
                    <xdr:row>18</xdr:row>
                    <xdr:rowOff>146050</xdr:rowOff>
                  </from>
                  <to>
                    <xdr:col>11</xdr:col>
                    <xdr:colOff>381000</xdr:colOff>
                    <xdr:row>20</xdr:row>
                    <xdr:rowOff>31750</xdr:rowOff>
                  </to>
                </anchor>
              </controlPr>
            </control>
          </mc:Choice>
        </mc:AlternateContent>
        <mc:AlternateContent xmlns:mc="http://schemas.openxmlformats.org/markup-compatibility/2006">
          <mc:Choice Requires="x14">
            <control shapeId="12290" r:id="rId4" name="Option Button 2">
              <controlPr defaultSize="0" autoFill="0" autoLine="0" autoPict="0" altText="Button to open information panel. When clicked, it displays background information on what a return on investment is. ">
                <anchor moveWithCells="1">
                  <from>
                    <xdr:col>11</xdr:col>
                    <xdr:colOff>127000</xdr:colOff>
                    <xdr:row>20</xdr:row>
                    <xdr:rowOff>152400</xdr:rowOff>
                  </from>
                  <to>
                    <xdr:col>11</xdr:col>
                    <xdr:colOff>374650</xdr:colOff>
                    <xdr:row>21</xdr:row>
                    <xdr:rowOff>165100</xdr:rowOff>
                  </to>
                </anchor>
              </controlPr>
            </control>
          </mc:Choice>
        </mc:AlternateContent>
        <mc:AlternateContent xmlns:mc="http://schemas.openxmlformats.org/markup-compatibility/2006">
          <mc:Choice Requires="x14">
            <control shapeId="12292" r:id="rId5" name="Option Button 4">
              <controlPr defaultSize="0" autoFill="0" autoLine="0" autoPict="0" altText="Button to open information panel. When clicked, it displays information on what the present value of revenue is.">
                <anchor moveWithCells="1">
                  <from>
                    <xdr:col>11</xdr:col>
                    <xdr:colOff>127000</xdr:colOff>
                    <xdr:row>22</xdr:row>
                    <xdr:rowOff>184150</xdr:rowOff>
                  </from>
                  <to>
                    <xdr:col>11</xdr:col>
                    <xdr:colOff>374650</xdr:colOff>
                    <xdr:row>24</xdr:row>
                    <xdr:rowOff>0</xdr:rowOff>
                  </to>
                </anchor>
              </controlPr>
            </control>
          </mc:Choice>
        </mc:AlternateContent>
        <mc:AlternateContent xmlns:mc="http://schemas.openxmlformats.org/markup-compatibility/2006">
          <mc:Choice Requires="x14">
            <control shapeId="12293" r:id="rId6" name="Option Button 5">
              <controlPr defaultSize="0" autoFill="0" autoLine="0" autoPict="0" altText="Button to open information panel. When clicked, it displays information on what the present value of costs is. ">
                <anchor moveWithCells="1">
                  <from>
                    <xdr:col>11</xdr:col>
                    <xdr:colOff>127000</xdr:colOff>
                    <xdr:row>23</xdr:row>
                    <xdr:rowOff>190500</xdr:rowOff>
                  </from>
                  <to>
                    <xdr:col>11</xdr:col>
                    <xdr:colOff>374650</xdr:colOff>
                    <xdr:row>25</xdr:row>
                    <xdr:rowOff>12700</xdr:rowOff>
                  </to>
                </anchor>
              </controlPr>
            </control>
          </mc:Choice>
        </mc:AlternateContent>
        <mc:AlternateContent xmlns:mc="http://schemas.openxmlformats.org/markup-compatibility/2006">
          <mc:Choice Requires="x14">
            <control shapeId="12294" r:id="rId7" name="Option Button 6">
              <controlPr defaultSize="0" autoFill="0" autoLine="0" autoPict="0" altText="Button to open information panel. When clicked, it displays information on what the capital cost per kilowatt hour is. ">
                <anchor moveWithCells="1">
                  <from>
                    <xdr:col>11</xdr:col>
                    <xdr:colOff>127000</xdr:colOff>
                    <xdr:row>24</xdr:row>
                    <xdr:rowOff>165100</xdr:rowOff>
                  </from>
                  <to>
                    <xdr:col>11</xdr:col>
                    <xdr:colOff>374650</xdr:colOff>
                    <xdr:row>25</xdr:row>
                    <xdr:rowOff>190500</xdr:rowOff>
                  </to>
                </anchor>
              </controlPr>
            </control>
          </mc:Choice>
        </mc:AlternateContent>
        <mc:AlternateContent xmlns:mc="http://schemas.openxmlformats.org/markup-compatibility/2006">
          <mc:Choice Requires="x14">
            <control shapeId="12295" r:id="rId8" name="Option Button 7">
              <controlPr defaultSize="0" autoFill="0" autoLine="0" autoPict="0" altText="Button to open information panel. When clicked, it displays information on the total project costs per kilowatt hour. ">
                <anchor moveWithCells="1">
                  <from>
                    <xdr:col>11</xdr:col>
                    <xdr:colOff>127000</xdr:colOff>
                    <xdr:row>25</xdr:row>
                    <xdr:rowOff>184150</xdr:rowOff>
                  </from>
                  <to>
                    <xdr:col>11</xdr:col>
                    <xdr:colOff>374650</xdr:colOff>
                    <xdr:row>27</xdr:row>
                    <xdr:rowOff>12700</xdr:rowOff>
                  </to>
                </anchor>
              </controlPr>
            </control>
          </mc:Choice>
        </mc:AlternateContent>
        <mc:AlternateContent xmlns:mc="http://schemas.openxmlformats.org/markup-compatibility/2006">
          <mc:Choice Requires="x14">
            <control shapeId="12296" r:id="rId9" name="Option Button 8">
              <controlPr defaultSize="0" autoFill="0" autoLine="0" autoPict="0" altText="Button to open information panel. When clicked, it displays information on the minimum cash contribution by the project proponent. ">
                <anchor moveWithCells="1">
                  <from>
                    <xdr:col>11</xdr:col>
                    <xdr:colOff>127000</xdr:colOff>
                    <xdr:row>27</xdr:row>
                    <xdr:rowOff>76200</xdr:rowOff>
                  </from>
                  <to>
                    <xdr:col>11</xdr:col>
                    <xdr:colOff>374650</xdr:colOff>
                    <xdr:row>29</xdr:row>
                    <xdr:rowOff>31750</xdr:rowOff>
                  </to>
                </anchor>
              </controlPr>
            </control>
          </mc:Choice>
        </mc:AlternateContent>
        <mc:AlternateContent xmlns:mc="http://schemas.openxmlformats.org/markup-compatibility/2006">
          <mc:Choice Requires="x14">
            <control shapeId="12297" r:id="rId10" name="Option Button 9">
              <controlPr defaultSize="0" autoFill="0" autoLine="0" autoPict="0" altText="Button to open information panel. When clicked, it displays information on additional contributions required in year one of the project. ">
                <anchor moveWithCells="1">
                  <from>
                    <xdr:col>11</xdr:col>
                    <xdr:colOff>127000</xdr:colOff>
                    <xdr:row>29</xdr:row>
                    <xdr:rowOff>76200</xdr:rowOff>
                  </from>
                  <to>
                    <xdr:col>11</xdr:col>
                    <xdr:colOff>374650</xdr:colOff>
                    <xdr:row>31</xdr:row>
                    <xdr:rowOff>31750</xdr:rowOff>
                  </to>
                </anchor>
              </controlPr>
            </control>
          </mc:Choice>
        </mc:AlternateContent>
        <mc:AlternateContent xmlns:mc="http://schemas.openxmlformats.org/markup-compatibility/2006">
          <mc:Choice Requires="x14">
            <control shapeId="12298" r:id="rId11" name="Option Button 10">
              <controlPr defaultSize="0" autoFill="0" autoLine="0" autoPict="0" altText="Button to open information panel. When clicked, it displays information on the estimated grant from DEECA.">
                <anchor moveWithCells="1">
                  <from>
                    <xdr:col>11</xdr:col>
                    <xdr:colOff>127000</xdr:colOff>
                    <xdr:row>31</xdr:row>
                    <xdr:rowOff>50800</xdr:rowOff>
                  </from>
                  <to>
                    <xdr:col>11</xdr:col>
                    <xdr:colOff>374650</xdr:colOff>
                    <xdr:row>33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444C-072B-469C-845A-2DA3058057E0}">
  <sheetPr>
    <tabColor rgb="FFE6E1E1"/>
  </sheetPr>
  <dimension ref="A1:J71"/>
  <sheetViews>
    <sheetView showGridLines="0" showRowColHeaders="0" workbookViewId="0">
      <pane ySplit="6" topLeftCell="A19" activePane="bottomLeft" state="frozen"/>
      <selection pane="bottomLeft" activeCell="A54" sqref="A54:B54"/>
    </sheetView>
  </sheetViews>
  <sheetFormatPr defaultRowHeight="13"/>
  <cols>
    <col min="1" max="1" width="15.1796875" customWidth="1"/>
    <col min="2" max="2" width="6.1796875" customWidth="1"/>
    <col min="3" max="5" width="50.81640625" customWidth="1"/>
  </cols>
  <sheetData>
    <row r="1" spans="1:10" ht="19">
      <c r="A1" s="111" t="s">
        <v>138</v>
      </c>
      <c r="B1" s="111" t="s">
        <v>139</v>
      </c>
      <c r="C1" s="1"/>
      <c r="D1" s="1"/>
      <c r="E1" s="1"/>
      <c r="F1" s="1"/>
      <c r="G1" s="1"/>
      <c r="H1" s="1"/>
      <c r="I1" s="1"/>
      <c r="J1" s="1"/>
    </row>
    <row r="2" spans="1:10" ht="17.5">
      <c r="A2" s="112" t="s">
        <v>140</v>
      </c>
      <c r="B2" s="112" t="s">
        <v>141</v>
      </c>
      <c r="C2" s="1"/>
      <c r="D2" s="1"/>
      <c r="E2" s="1"/>
      <c r="F2" s="1"/>
      <c r="G2" s="1"/>
      <c r="H2" s="1"/>
      <c r="I2" s="1"/>
      <c r="J2" s="1"/>
    </row>
    <row r="3" spans="1:10">
      <c r="A3" s="1" t="s">
        <v>142</v>
      </c>
      <c r="B3" s="1"/>
      <c r="C3" s="1"/>
      <c r="D3" s="1"/>
      <c r="E3" s="1"/>
      <c r="F3" s="1"/>
      <c r="G3" s="1"/>
      <c r="H3" s="1"/>
      <c r="I3" s="1"/>
      <c r="J3" s="1"/>
    </row>
    <row r="4" spans="1:10">
      <c r="A4" s="113" t="s">
        <v>143</v>
      </c>
      <c r="B4" s="113"/>
      <c r="C4" s="113"/>
      <c r="D4" s="113"/>
      <c r="E4" s="30"/>
      <c r="F4" s="30"/>
      <c r="G4" s="30"/>
      <c r="H4" s="30"/>
    </row>
    <row r="6" spans="1:10" ht="14.5" thickBot="1">
      <c r="A6" s="114" t="s">
        <v>144</v>
      </c>
      <c r="B6" s="115" t="s">
        <v>145</v>
      </c>
      <c r="C6" s="115" t="s">
        <v>146</v>
      </c>
      <c r="D6" s="116" t="s">
        <v>147</v>
      </c>
    </row>
    <row r="7" spans="1:10" ht="169">
      <c r="A7" s="117" t="s">
        <v>148</v>
      </c>
      <c r="B7" s="31" t="s">
        <v>149</v>
      </c>
      <c r="C7" s="22" t="s">
        <v>150</v>
      </c>
      <c r="D7" s="11" t="s">
        <v>151</v>
      </c>
    </row>
    <row r="8" spans="1:10" ht="162.5">
      <c r="A8" s="211" t="s">
        <v>152</v>
      </c>
      <c r="B8" s="31" t="s">
        <v>153</v>
      </c>
      <c r="C8" s="22" t="s">
        <v>154</v>
      </c>
      <c r="D8" s="118"/>
      <c r="E8" s="13"/>
    </row>
    <row r="9" spans="1:10" ht="100.5">
      <c r="A9" s="212"/>
      <c r="B9" s="31" t="s">
        <v>155</v>
      </c>
      <c r="C9" s="120" t="s">
        <v>156</v>
      </c>
      <c r="D9" s="121"/>
      <c r="E9" s="13"/>
    </row>
    <row r="10" spans="1:10" ht="122.5" customHeight="1">
      <c r="A10" s="212"/>
      <c r="B10" s="31" t="s">
        <v>149</v>
      </c>
      <c r="C10" s="134" t="s">
        <v>157</v>
      </c>
      <c r="D10" s="121"/>
      <c r="E10" s="13"/>
    </row>
    <row r="11" spans="1:10" ht="69.650000000000006" customHeight="1">
      <c r="A11" s="212"/>
      <c r="B11" s="31" t="s">
        <v>158</v>
      </c>
      <c r="C11" s="37" t="s">
        <v>159</v>
      </c>
      <c r="D11" s="121"/>
      <c r="E11" s="13"/>
    </row>
    <row r="12" spans="1:10" ht="65">
      <c r="A12" s="212"/>
      <c r="B12" s="31" t="s">
        <v>160</v>
      </c>
      <c r="C12" s="37" t="s">
        <v>161</v>
      </c>
      <c r="D12" s="121"/>
      <c r="E12" s="13"/>
    </row>
    <row r="13" spans="1:10" ht="104">
      <c r="A13" s="212"/>
      <c r="B13" s="31" t="s">
        <v>162</v>
      </c>
      <c r="C13" s="37" t="s">
        <v>163</v>
      </c>
      <c r="D13" s="121"/>
    </row>
    <row r="14" spans="1:10">
      <c r="A14" s="212"/>
      <c r="B14" s="31" t="s">
        <v>164</v>
      </c>
      <c r="C14" t="s">
        <v>165</v>
      </c>
      <c r="D14" s="122"/>
    </row>
    <row r="15" spans="1:10">
      <c r="A15" s="212"/>
      <c r="C15" s="37" t="s">
        <v>166</v>
      </c>
      <c r="D15" s="122"/>
    </row>
    <row r="16" spans="1:10">
      <c r="A16" s="212"/>
      <c r="C16" s="37" t="s">
        <v>167</v>
      </c>
      <c r="D16" s="122"/>
    </row>
    <row r="17" spans="1:5" ht="234">
      <c r="A17" s="117" t="s">
        <v>168</v>
      </c>
      <c r="B17" s="31" t="s">
        <v>169</v>
      </c>
      <c r="C17" s="11" t="s">
        <v>170</v>
      </c>
      <c r="D17" s="11" t="s">
        <v>171</v>
      </c>
    </row>
    <row r="18" spans="1:5" ht="169.5" thickBot="1">
      <c r="A18" s="123" t="s">
        <v>172</v>
      </c>
      <c r="B18" s="31" t="s">
        <v>173</v>
      </c>
      <c r="C18" s="124" t="s">
        <v>174</v>
      </c>
      <c r="D18" s="10" t="s">
        <v>175</v>
      </c>
    </row>
    <row r="19" spans="1:5" ht="43.4" customHeight="1">
      <c r="A19" s="205" t="s">
        <v>176</v>
      </c>
      <c r="B19" s="31"/>
      <c r="C19" s="13" t="s">
        <v>88</v>
      </c>
      <c r="D19" s="11" t="s">
        <v>177</v>
      </c>
    </row>
    <row r="20" spans="1:5" ht="143">
      <c r="A20" s="205"/>
      <c r="B20" s="31"/>
      <c r="C20" s="31" t="s">
        <v>89</v>
      </c>
      <c r="D20" s="125" t="s">
        <v>178</v>
      </c>
    </row>
    <row r="21" spans="1:5" ht="221">
      <c r="A21" s="205"/>
      <c r="B21" s="31"/>
      <c r="C21" s="31" t="s">
        <v>90</v>
      </c>
      <c r="D21" s="11" t="s">
        <v>179</v>
      </c>
      <c r="E21" s="96"/>
    </row>
    <row r="22" spans="1:5" ht="91">
      <c r="A22" s="205"/>
      <c r="B22" s="31"/>
      <c r="C22" s="13" t="s">
        <v>91</v>
      </c>
      <c r="D22" s="93" t="s">
        <v>180</v>
      </c>
    </row>
    <row r="23" spans="1:5">
      <c r="A23" s="205"/>
      <c r="B23" s="31"/>
      <c r="C23" s="13" t="s">
        <v>181</v>
      </c>
      <c r="D23" s="96"/>
    </row>
    <row r="24" spans="1:5" ht="409.4" customHeight="1">
      <c r="A24" s="202" t="s">
        <v>182</v>
      </c>
      <c r="B24" s="31"/>
      <c r="C24" s="13" t="s">
        <v>183</v>
      </c>
      <c r="D24" s="11" t="s">
        <v>184</v>
      </c>
    </row>
    <row r="25" spans="1:5" ht="182">
      <c r="A25" s="205"/>
      <c r="B25" s="31"/>
      <c r="C25" s="13" t="s">
        <v>98</v>
      </c>
      <c r="D25" s="10" t="s">
        <v>185</v>
      </c>
    </row>
    <row r="26" spans="1:5" ht="157.4" customHeight="1">
      <c r="A26" s="205"/>
      <c r="B26" s="31"/>
      <c r="C26" s="13" t="s">
        <v>99</v>
      </c>
      <c r="D26" s="37" t="s">
        <v>186</v>
      </c>
    </row>
    <row r="27" spans="1:5" ht="39.5" thickBot="1">
      <c r="A27" s="210"/>
      <c r="B27" s="31"/>
      <c r="C27" s="31" t="s">
        <v>187</v>
      </c>
      <c r="D27" s="10" t="s">
        <v>188</v>
      </c>
    </row>
    <row r="28" spans="1:5" ht="26">
      <c r="A28" s="119" t="s">
        <v>189</v>
      </c>
      <c r="B28" s="31"/>
      <c r="C28" s="13"/>
      <c r="D28" s="10"/>
    </row>
    <row r="29" spans="1:5" ht="143">
      <c r="A29" s="126" t="s">
        <v>190</v>
      </c>
      <c r="B29" s="31" t="s">
        <v>191</v>
      </c>
      <c r="C29" s="31" t="s">
        <v>192</v>
      </c>
      <c r="D29" s="11" t="s">
        <v>193</v>
      </c>
    </row>
    <row r="30" spans="1:5" ht="156">
      <c r="A30" s="119" t="s">
        <v>194</v>
      </c>
      <c r="B30" s="31" t="s">
        <v>195</v>
      </c>
      <c r="C30" s="11" t="s">
        <v>196</v>
      </c>
      <c r="D30" s="11" t="s">
        <v>197</v>
      </c>
      <c r="E30" s="11" t="s">
        <v>198</v>
      </c>
    </row>
    <row r="31" spans="1:5" ht="169">
      <c r="A31" s="126"/>
      <c r="B31" s="31" t="s">
        <v>199</v>
      </c>
      <c r="C31" s="13" t="s">
        <v>72</v>
      </c>
      <c r="D31" s="10" t="s">
        <v>200</v>
      </c>
      <c r="E31" s="10" t="s">
        <v>201</v>
      </c>
    </row>
    <row r="32" spans="1:5" ht="91">
      <c r="A32" s="126"/>
      <c r="B32" s="31" t="s">
        <v>202</v>
      </c>
      <c r="C32" s="31" t="s">
        <v>73</v>
      </c>
      <c r="D32" s="11" t="s">
        <v>203</v>
      </c>
      <c r="E32" s="11"/>
    </row>
    <row r="33" spans="1:4" ht="117">
      <c r="A33" s="126"/>
      <c r="B33" s="31" t="s">
        <v>204</v>
      </c>
      <c r="C33" s="31" t="s">
        <v>74</v>
      </c>
      <c r="D33" s="11" t="s">
        <v>205</v>
      </c>
    </row>
    <row r="34" spans="1:4" ht="117">
      <c r="A34" s="126"/>
      <c r="B34" s="31" t="s">
        <v>206</v>
      </c>
      <c r="C34" s="31" t="s">
        <v>75</v>
      </c>
      <c r="D34" s="10" t="s">
        <v>207</v>
      </c>
    </row>
    <row r="35" spans="1:4" ht="130">
      <c r="A35" s="126"/>
      <c r="B35" s="31" t="s">
        <v>208</v>
      </c>
      <c r="C35" s="31" t="s">
        <v>76</v>
      </c>
      <c r="D35" s="11" t="s">
        <v>209</v>
      </c>
    </row>
    <row r="36" spans="1:4" ht="169">
      <c r="A36" s="126"/>
      <c r="B36" s="31" t="s">
        <v>210</v>
      </c>
      <c r="C36" s="31" t="s">
        <v>77</v>
      </c>
      <c r="D36" s="11" t="s">
        <v>211</v>
      </c>
    </row>
    <row r="37" spans="1:4" ht="169">
      <c r="A37" s="126"/>
      <c r="B37" s="31" t="s">
        <v>212</v>
      </c>
      <c r="C37" s="31" t="s">
        <v>78</v>
      </c>
      <c r="D37" s="11" t="s">
        <v>213</v>
      </c>
    </row>
    <row r="38" spans="1:4" ht="52">
      <c r="A38" s="126"/>
      <c r="B38" s="31" t="s">
        <v>214</v>
      </c>
      <c r="C38" s="11" t="s">
        <v>79</v>
      </c>
      <c r="D38" s="11" t="s">
        <v>215</v>
      </c>
    </row>
    <row r="39" spans="1:4" ht="61.4" customHeight="1">
      <c r="A39" s="126"/>
      <c r="B39" s="31" t="s">
        <v>216</v>
      </c>
      <c r="C39" s="13" t="s">
        <v>80</v>
      </c>
      <c r="D39" s="11" t="s">
        <v>217</v>
      </c>
    </row>
    <row r="40" spans="1:4" ht="91">
      <c r="A40" s="126"/>
      <c r="B40" s="31" t="s">
        <v>218</v>
      </c>
      <c r="C40" s="13" t="s">
        <v>219</v>
      </c>
      <c r="D40" s="11" t="s">
        <v>220</v>
      </c>
    </row>
    <row r="41" spans="1:4" ht="91">
      <c r="A41" s="126"/>
      <c r="B41" s="31" t="s">
        <v>221</v>
      </c>
      <c r="C41" s="37" t="s">
        <v>222</v>
      </c>
      <c r="D41" s="122"/>
    </row>
    <row r="42" spans="1:4" ht="91">
      <c r="A42" s="126"/>
      <c r="B42" s="31" t="s">
        <v>223</v>
      </c>
      <c r="C42" s="37" t="s">
        <v>224</v>
      </c>
      <c r="D42" s="122"/>
    </row>
    <row r="43" spans="1:4" ht="65.5" thickBot="1">
      <c r="A43" s="127" t="s">
        <v>225</v>
      </c>
      <c r="B43" s="31"/>
      <c r="C43" s="37" t="s">
        <v>226</v>
      </c>
      <c r="D43" s="122"/>
    </row>
    <row r="44" spans="1:4" ht="260">
      <c r="A44" s="11" t="s">
        <v>227</v>
      </c>
      <c r="B44" s="31"/>
      <c r="C44" s="11" t="s">
        <v>86</v>
      </c>
      <c r="D44" s="11" t="s">
        <v>228</v>
      </c>
    </row>
    <row r="45" spans="1:4" ht="78">
      <c r="B45" s="31"/>
      <c r="C45" s="11" t="s">
        <v>93</v>
      </c>
      <c r="D45" s="11" t="s">
        <v>229</v>
      </c>
    </row>
    <row r="46" spans="1:4" ht="52">
      <c r="B46" s="31"/>
      <c r="C46" s="125" t="s">
        <v>102</v>
      </c>
      <c r="D46" s="11" t="s">
        <v>230</v>
      </c>
    </row>
    <row r="47" spans="1:4" ht="26">
      <c r="B47" s="31"/>
      <c r="C47" s="128" t="s">
        <v>103</v>
      </c>
      <c r="D47" s="11" t="s">
        <v>231</v>
      </c>
    </row>
    <row r="48" spans="1:4" ht="65">
      <c r="B48" s="31"/>
      <c r="C48" s="128" t="s">
        <v>232</v>
      </c>
      <c r="D48" s="11" t="s">
        <v>233</v>
      </c>
    </row>
    <row r="49" spans="1:5" ht="65">
      <c r="B49" s="11"/>
      <c r="C49" s="128" t="s">
        <v>105</v>
      </c>
      <c r="D49" s="125" t="s">
        <v>234</v>
      </c>
    </row>
    <row r="50" spans="1:5" ht="52">
      <c r="A50" s="140" t="s">
        <v>235</v>
      </c>
      <c r="B50" s="31"/>
      <c r="C50" s="128" t="s">
        <v>106</v>
      </c>
      <c r="D50" s="11" t="s">
        <v>236</v>
      </c>
      <c r="E50" s="11" t="s">
        <v>237</v>
      </c>
    </row>
    <row r="51" spans="1:5" ht="312">
      <c r="A51" s="129" t="s">
        <v>238</v>
      </c>
      <c r="B51" s="31"/>
      <c r="C51" s="11"/>
      <c r="D51" s="10" t="s">
        <v>239</v>
      </c>
    </row>
    <row r="52" spans="1:5" ht="208">
      <c r="A52" s="11" t="s">
        <v>240</v>
      </c>
      <c r="B52" s="31"/>
      <c r="C52" s="11" t="s">
        <v>241</v>
      </c>
      <c r="D52" s="11" t="s">
        <v>242</v>
      </c>
    </row>
    <row r="53" spans="1:5" ht="99" customHeight="1">
      <c r="A53" s="11" t="s">
        <v>113</v>
      </c>
      <c r="B53" s="31"/>
      <c r="C53" s="11" t="s">
        <v>243</v>
      </c>
      <c r="D53" s="11" t="s">
        <v>244</v>
      </c>
    </row>
    <row r="54" spans="1:5" ht="98.5" customHeight="1">
      <c r="A54" s="205" t="s">
        <v>245</v>
      </c>
      <c r="B54" s="205"/>
      <c r="C54" s="11" t="s">
        <v>246</v>
      </c>
      <c r="D54" s="11" t="s">
        <v>247</v>
      </c>
    </row>
    <row r="55" spans="1:5" ht="137.5" customHeight="1">
      <c r="A55" s="205" t="s">
        <v>114</v>
      </c>
      <c r="B55" s="205"/>
      <c r="C55" s="11" t="s">
        <v>248</v>
      </c>
      <c r="D55" s="11" t="s">
        <v>249</v>
      </c>
    </row>
    <row r="56" spans="1:5" ht="96" customHeight="1">
      <c r="A56" s="205" t="s">
        <v>115</v>
      </c>
      <c r="B56" s="205"/>
      <c r="C56" s="11" t="s">
        <v>250</v>
      </c>
      <c r="D56" s="11" t="s">
        <v>251</v>
      </c>
    </row>
    <row r="57" spans="1:5" ht="117">
      <c r="A57" s="205" t="s">
        <v>116</v>
      </c>
      <c r="B57" s="205"/>
      <c r="C57" s="11" t="s">
        <v>252</v>
      </c>
      <c r="D57" s="37" t="s">
        <v>253</v>
      </c>
    </row>
    <row r="58" spans="1:5" ht="78">
      <c r="A58" s="205" t="s">
        <v>117</v>
      </c>
      <c r="B58" s="205"/>
      <c r="C58" s="11" t="s">
        <v>254</v>
      </c>
      <c r="D58" s="11" t="s">
        <v>255</v>
      </c>
    </row>
    <row r="59" spans="1:5" ht="208">
      <c r="A59" s="205" t="s">
        <v>256</v>
      </c>
      <c r="B59" s="205"/>
      <c r="C59" s="11" t="s">
        <v>257</v>
      </c>
      <c r="D59" s="11" t="s">
        <v>258</v>
      </c>
    </row>
    <row r="60" spans="1:5" ht="52">
      <c r="A60" s="11" t="s">
        <v>259</v>
      </c>
      <c r="B60" s="11"/>
      <c r="C60" s="11" t="s">
        <v>260</v>
      </c>
      <c r="D60" s="11"/>
    </row>
    <row r="61" spans="1:5">
      <c r="A61" s="129" t="s">
        <v>261</v>
      </c>
      <c r="B61" s="11"/>
      <c r="D61" s="11"/>
    </row>
    <row r="62" spans="1:5" ht="39">
      <c r="A62" s="11" t="s">
        <v>262</v>
      </c>
      <c r="B62" s="11"/>
      <c r="C62" s="11" t="s">
        <v>263</v>
      </c>
      <c r="D62" s="11"/>
    </row>
    <row r="63" spans="1:5" ht="267" customHeight="1">
      <c r="A63" s="11" t="s">
        <v>264</v>
      </c>
      <c r="B63" s="11"/>
      <c r="C63" s="11" t="s">
        <v>265</v>
      </c>
      <c r="D63" s="11"/>
    </row>
    <row r="64" spans="1:5" ht="234">
      <c r="A64" s="11" t="s">
        <v>266</v>
      </c>
      <c r="B64" s="11"/>
      <c r="C64" s="10" t="s">
        <v>267</v>
      </c>
    </row>
    <row r="65" spans="1:8" ht="39">
      <c r="A65" s="10" t="s">
        <v>268</v>
      </c>
      <c r="B65" s="10"/>
      <c r="C65" s="10" t="s">
        <v>269</v>
      </c>
      <c r="D65" s="10"/>
      <c r="E65" s="10"/>
      <c r="F65" s="10"/>
      <c r="G65" s="10"/>
      <c r="H65" s="10"/>
    </row>
    <row r="66" spans="1:8" ht="39">
      <c r="A66" s="10" t="s">
        <v>270</v>
      </c>
      <c r="B66" s="10"/>
      <c r="C66" s="10" t="s">
        <v>271</v>
      </c>
      <c r="D66" s="10"/>
      <c r="E66" s="10"/>
      <c r="F66" s="10"/>
      <c r="G66" s="10"/>
      <c r="H66" s="10"/>
    </row>
    <row r="67" spans="1:8" ht="26">
      <c r="A67" s="10" t="s">
        <v>272</v>
      </c>
      <c r="B67" s="10"/>
      <c r="C67" s="10" t="s">
        <v>273</v>
      </c>
      <c r="D67" s="10"/>
      <c r="E67" s="10"/>
      <c r="F67" s="10"/>
      <c r="G67" s="10"/>
      <c r="H67" s="10"/>
    </row>
    <row r="68" spans="1:8" ht="26">
      <c r="A68" s="10" t="s">
        <v>274</v>
      </c>
      <c r="B68" s="10"/>
      <c r="C68" s="10" t="s">
        <v>275</v>
      </c>
      <c r="D68" s="10"/>
      <c r="E68" s="10"/>
      <c r="F68" s="10"/>
      <c r="G68" s="10"/>
      <c r="H68" s="10"/>
    </row>
    <row r="69" spans="1:8" ht="91">
      <c r="A69" s="11" t="s">
        <v>276</v>
      </c>
      <c r="B69" s="10"/>
      <c r="C69" s="37" t="s">
        <v>277</v>
      </c>
      <c r="D69" s="10"/>
      <c r="E69" s="10"/>
      <c r="F69" s="10"/>
      <c r="G69" s="10"/>
      <c r="H69" s="10"/>
    </row>
    <row r="70" spans="1:8" ht="26">
      <c r="A70" s="10" t="s">
        <v>278</v>
      </c>
      <c r="B70" s="10"/>
      <c r="C70" s="10" t="s">
        <v>279</v>
      </c>
      <c r="D70" s="10"/>
      <c r="E70" s="10"/>
      <c r="F70" s="10"/>
      <c r="G70" s="10"/>
      <c r="H70" s="10"/>
    </row>
    <row r="71" spans="1:8" ht="78">
      <c r="A71" s="11" t="s">
        <v>280</v>
      </c>
      <c r="B71" s="10"/>
      <c r="C71" s="10" t="s">
        <v>281</v>
      </c>
      <c r="D71" s="10"/>
      <c r="E71" s="10"/>
      <c r="F71" s="10"/>
      <c r="G71" s="10"/>
      <c r="H71" s="10"/>
    </row>
  </sheetData>
  <mergeCells count="9">
    <mergeCell ref="A58:B58"/>
    <mergeCell ref="A59:B59"/>
    <mergeCell ref="A19:A23"/>
    <mergeCell ref="A24:A27"/>
    <mergeCell ref="A8:A16"/>
    <mergeCell ref="A54:B54"/>
    <mergeCell ref="A55:B55"/>
    <mergeCell ref="A56:B56"/>
    <mergeCell ref="A57:B57"/>
  </mergeCells>
  <phoneticPr fontId="2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D2D7-02D2-4F23-A0D2-4458CABFA236}">
  <sheetPr>
    <tabColor rgb="FFE6E1E1"/>
  </sheetPr>
  <dimension ref="A1:U19"/>
  <sheetViews>
    <sheetView showGridLines="0" showRowColHeaders="0" topLeftCell="A3" workbookViewId="0">
      <selection activeCell="U8" sqref="U8"/>
    </sheetView>
  </sheetViews>
  <sheetFormatPr defaultRowHeight="13"/>
  <cols>
    <col min="1" max="1" width="11.1796875" customWidth="1"/>
  </cols>
  <sheetData>
    <row r="1" spans="1:21" ht="19">
      <c r="A1" s="111" t="s">
        <v>138</v>
      </c>
      <c r="B1" s="111" t="s">
        <v>139</v>
      </c>
      <c r="C1" s="1"/>
      <c r="D1" s="1"/>
      <c r="L1" t="s">
        <v>304</v>
      </c>
    </row>
    <row r="2" spans="1:21" ht="17.5">
      <c r="A2" s="112" t="s">
        <v>140</v>
      </c>
      <c r="B2" s="112" t="s">
        <v>141</v>
      </c>
      <c r="C2" s="1"/>
      <c r="D2" s="1"/>
      <c r="L2" t="s">
        <v>305</v>
      </c>
    </row>
    <row r="3" spans="1:21">
      <c r="A3" s="1" t="s">
        <v>142</v>
      </c>
      <c r="B3" s="1"/>
      <c r="C3" s="1"/>
      <c r="D3" s="1"/>
      <c r="L3" t="s">
        <v>306</v>
      </c>
    </row>
    <row r="4" spans="1:21">
      <c r="A4" s="215" t="s">
        <v>307</v>
      </c>
      <c r="B4" s="216"/>
      <c r="C4" s="216"/>
      <c r="D4" s="216"/>
      <c r="E4" s="216"/>
      <c r="F4" s="216"/>
      <c r="G4" s="216"/>
      <c r="L4" t="s">
        <v>308</v>
      </c>
    </row>
    <row r="6" spans="1:21" ht="17.5">
      <c r="A6" s="213" t="s">
        <v>309</v>
      </c>
      <c r="B6" s="213"/>
      <c r="C6" s="213"/>
      <c r="D6" s="213"/>
      <c r="E6" s="213"/>
      <c r="F6" s="213"/>
      <c r="G6" s="213"/>
      <c r="H6" s="213"/>
      <c r="I6" s="213"/>
      <c r="K6" s="213" t="s">
        <v>310</v>
      </c>
      <c r="L6" s="213"/>
      <c r="M6" s="213"/>
      <c r="N6" s="213"/>
      <c r="O6" s="213"/>
      <c r="P6" s="213"/>
      <c r="Q6" s="213"/>
      <c r="R6" s="213"/>
      <c r="S6" s="213"/>
      <c r="T6" s="213"/>
      <c r="U6" s="213"/>
    </row>
    <row r="7" spans="1:21" ht="135.65" customHeight="1">
      <c r="A7" s="195" t="s">
        <v>311</v>
      </c>
      <c r="B7" s="195"/>
      <c r="C7" s="195"/>
      <c r="D7" s="195"/>
      <c r="E7" s="195"/>
      <c r="F7" s="195"/>
      <c r="G7" s="195"/>
      <c r="H7" s="195"/>
      <c r="I7" s="195"/>
      <c r="K7" s="197" t="s">
        <v>312</v>
      </c>
      <c r="L7" s="197"/>
      <c r="M7" s="197"/>
      <c r="N7" s="197"/>
      <c r="O7" s="197"/>
      <c r="P7" s="197"/>
      <c r="Q7" s="197"/>
      <c r="R7" s="197"/>
      <c r="S7" s="197"/>
      <c r="T7" s="197"/>
      <c r="U7" s="197"/>
    </row>
    <row r="8" spans="1:21" ht="46.4" customHeight="1">
      <c r="A8" s="195" t="s">
        <v>313</v>
      </c>
      <c r="B8" s="195"/>
      <c r="C8" s="195"/>
      <c r="D8" s="195"/>
      <c r="E8" s="195"/>
      <c r="F8" s="195"/>
      <c r="G8" s="195"/>
      <c r="H8" s="195"/>
      <c r="I8" s="195"/>
    </row>
    <row r="9" spans="1:21" ht="29.5" customHeight="1">
      <c r="A9" s="196" t="s">
        <v>314</v>
      </c>
      <c r="B9" s="196"/>
      <c r="C9" s="196"/>
      <c r="D9" s="196"/>
      <c r="E9" s="196"/>
      <c r="F9" s="196"/>
      <c r="G9" s="196"/>
      <c r="H9" s="196"/>
      <c r="I9" s="196"/>
      <c r="K9" s="162" t="s">
        <v>315</v>
      </c>
    </row>
    <row r="10" spans="1:21" ht="25.4" customHeight="1">
      <c r="A10" s="213" t="s">
        <v>316</v>
      </c>
      <c r="B10" s="213"/>
      <c r="C10" s="213"/>
      <c r="D10" s="213"/>
      <c r="E10" s="213"/>
      <c r="F10" s="213"/>
      <c r="G10" s="213"/>
      <c r="H10" s="213"/>
      <c r="I10" s="213"/>
    </row>
    <row r="11" spans="1:21">
      <c r="A11" s="195" t="s">
        <v>317</v>
      </c>
      <c r="B11" s="195"/>
      <c r="C11" s="195"/>
      <c r="D11" s="195"/>
      <c r="E11" s="195"/>
      <c r="F11" s="195"/>
      <c r="G11" s="195"/>
      <c r="H11" s="195"/>
      <c r="I11" s="195"/>
    </row>
    <row r="12" spans="1:21" ht="48.65" customHeight="1">
      <c r="A12" s="195" t="s">
        <v>318</v>
      </c>
      <c r="B12" s="195"/>
      <c r="C12" s="195"/>
      <c r="D12" s="195"/>
      <c r="E12" s="195"/>
      <c r="F12" s="195"/>
      <c r="G12" s="195"/>
      <c r="H12" s="195"/>
      <c r="I12" s="195"/>
    </row>
    <row r="13" spans="1:21" ht="14">
      <c r="A13" s="214" t="s">
        <v>319</v>
      </c>
      <c r="B13" s="214"/>
      <c r="C13" s="214"/>
      <c r="D13" s="214"/>
      <c r="E13" s="214"/>
      <c r="F13" s="214"/>
      <c r="G13" s="214"/>
      <c r="H13" s="214"/>
      <c r="I13" s="214"/>
    </row>
    <row r="14" spans="1:21" ht="61.4" customHeight="1">
      <c r="A14" s="195" t="s">
        <v>320</v>
      </c>
      <c r="B14" s="195"/>
      <c r="C14" s="195"/>
      <c r="D14" s="195"/>
      <c r="E14" s="195"/>
      <c r="F14" s="195"/>
      <c r="G14" s="195"/>
      <c r="H14" s="195"/>
      <c r="I14" s="195"/>
    </row>
    <row r="15" spans="1:21" ht="47.5" customHeight="1">
      <c r="A15" s="195" t="s">
        <v>321</v>
      </c>
      <c r="B15" s="195"/>
      <c r="C15" s="195"/>
      <c r="D15" s="195"/>
      <c r="E15" s="195"/>
      <c r="F15" s="195"/>
      <c r="G15" s="195"/>
      <c r="H15" s="195"/>
      <c r="I15" s="195"/>
    </row>
    <row r="16" spans="1:21" ht="15" customHeight="1">
      <c r="A16" s="214" t="s">
        <v>322</v>
      </c>
      <c r="B16" s="214"/>
      <c r="C16" s="214"/>
      <c r="D16" s="214"/>
      <c r="E16" s="214"/>
      <c r="F16" s="214"/>
      <c r="G16" s="214"/>
      <c r="H16" s="214"/>
      <c r="I16" s="214"/>
    </row>
    <row r="17" spans="1:9" ht="42.65" customHeight="1">
      <c r="A17" s="195" t="s">
        <v>323</v>
      </c>
      <c r="B17" s="195"/>
      <c r="C17" s="195"/>
      <c r="D17" s="195"/>
      <c r="E17" s="195"/>
      <c r="F17" s="195"/>
      <c r="G17" s="195"/>
      <c r="H17" s="195"/>
      <c r="I17" s="195"/>
    </row>
    <row r="18" spans="1:9" ht="17.5">
      <c r="A18" s="213" t="s">
        <v>324</v>
      </c>
      <c r="B18" s="213"/>
      <c r="C18" s="213"/>
      <c r="D18" s="213"/>
      <c r="E18" s="213"/>
      <c r="F18" s="213"/>
      <c r="G18" s="213"/>
      <c r="H18" s="213"/>
      <c r="I18" s="213"/>
    </row>
    <row r="19" spans="1:9" ht="57.65" customHeight="1">
      <c r="A19" s="195" t="s">
        <v>325</v>
      </c>
      <c r="B19" s="195"/>
      <c r="C19" s="195"/>
      <c r="D19" s="195"/>
      <c r="E19" s="195"/>
      <c r="F19" s="195"/>
      <c r="G19" s="195"/>
      <c r="H19" s="195"/>
      <c r="I19" s="195"/>
    </row>
  </sheetData>
  <sheetProtection selectLockedCells="1"/>
  <mergeCells count="18">
    <mergeCell ref="A4:G4"/>
    <mergeCell ref="A6:I6"/>
    <mergeCell ref="A7:I7"/>
    <mergeCell ref="A8:I8"/>
    <mergeCell ref="A10:I10"/>
    <mergeCell ref="A9:I9"/>
    <mergeCell ref="A18:I18"/>
    <mergeCell ref="A19:I19"/>
    <mergeCell ref="A11:I11"/>
    <mergeCell ref="A12:I12"/>
    <mergeCell ref="A13:I13"/>
    <mergeCell ref="A14:I14"/>
    <mergeCell ref="A15:I15"/>
    <mergeCell ref="K6:S6"/>
    <mergeCell ref="T6:U6"/>
    <mergeCell ref="K7:U7"/>
    <mergeCell ref="A16:I16"/>
    <mergeCell ref="A17:I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CA71-E02A-48BC-A2C8-A539F4765B94}">
  <sheetPr codeName="Sheet2">
    <tabColor rgb="FFFF0000"/>
  </sheetPr>
  <dimension ref="A1:T39"/>
  <sheetViews>
    <sheetView showGridLines="0" showRowColHeaders="0" zoomScaleNormal="100" workbookViewId="0">
      <selection activeCell="L12" sqref="L12:L13"/>
    </sheetView>
  </sheetViews>
  <sheetFormatPr defaultColWidth="8.81640625" defaultRowHeight="13"/>
  <cols>
    <col min="1" max="1" width="10.81640625" style="1" customWidth="1"/>
    <col min="2" max="6" width="8.81640625" style="1"/>
    <col min="7" max="7" width="3.1796875" style="1" customWidth="1"/>
    <col min="8" max="8" width="8.81640625" style="1"/>
    <col min="9" max="9" width="27.54296875" style="1" customWidth="1"/>
    <col min="10" max="11" width="8.81640625" style="1"/>
    <col min="12" max="12" width="11.453125" style="1" customWidth="1"/>
    <col min="13" max="15" width="8.81640625" style="1"/>
    <col min="16" max="16" width="1.81640625" style="1" customWidth="1"/>
    <col min="17" max="16384" width="8.81640625" style="1"/>
  </cols>
  <sheetData>
    <row r="1" spans="1:20" ht="19">
      <c r="A1" s="3" t="s">
        <v>138</v>
      </c>
      <c r="B1" s="3" t="s">
        <v>139</v>
      </c>
    </row>
    <row r="2" spans="1:20" ht="17.5">
      <c r="A2" s="4" t="s">
        <v>140</v>
      </c>
      <c r="B2" s="4" t="s">
        <v>141</v>
      </c>
    </row>
    <row r="3" spans="1:20" ht="14">
      <c r="A3" s="1" t="s">
        <v>142</v>
      </c>
      <c r="M3" s="220" t="s">
        <v>282</v>
      </c>
      <c r="N3" s="220"/>
      <c r="O3" s="220"/>
      <c r="P3" s="161"/>
      <c r="Q3" s="218" t="s">
        <v>283</v>
      </c>
      <c r="R3" s="218"/>
      <c r="S3" s="218"/>
      <c r="T3" s="218"/>
    </row>
    <row r="4" spans="1:20">
      <c r="A4" s="9" t="s">
        <v>284</v>
      </c>
      <c r="B4" s="9"/>
    </row>
    <row r="5" spans="1:20">
      <c r="A5" s="26" t="s">
        <v>285</v>
      </c>
      <c r="B5" s="12" t="s">
        <v>286</v>
      </c>
      <c r="C5" s="12"/>
      <c r="D5" s="2"/>
      <c r="E5" s="2"/>
      <c r="F5" s="2"/>
      <c r="G5" s="2"/>
      <c r="H5" s="2"/>
      <c r="I5" s="2"/>
      <c r="J5" s="2"/>
      <c r="K5" s="2"/>
      <c r="L5" s="2"/>
      <c r="Q5" s="219" t="s">
        <v>287</v>
      </c>
      <c r="R5" s="219"/>
      <c r="S5" s="219"/>
      <c r="T5" s="219"/>
    </row>
    <row r="6" spans="1:20" ht="13.5" thickBot="1">
      <c r="Q6" s="219"/>
      <c r="R6" s="219"/>
      <c r="S6" s="219"/>
      <c r="T6" s="219"/>
    </row>
    <row r="7" spans="1:20" s="5" customFormat="1" ht="14">
      <c r="A7" s="154" t="s">
        <v>288</v>
      </c>
      <c r="B7" s="154" t="s">
        <v>289</v>
      </c>
      <c r="C7" s="222" t="s">
        <v>290</v>
      </c>
      <c r="D7" s="222"/>
      <c r="E7" s="222" t="s">
        <v>291</v>
      </c>
      <c r="F7" s="222"/>
      <c r="G7" s="222"/>
      <c r="H7" s="222"/>
      <c r="I7" s="222"/>
      <c r="J7" s="222" t="s">
        <v>292</v>
      </c>
      <c r="K7" s="222"/>
      <c r="L7" s="155" t="s">
        <v>288</v>
      </c>
    </row>
    <row r="8" spans="1:20">
      <c r="A8" s="6">
        <v>45455</v>
      </c>
      <c r="B8" s="7">
        <v>1</v>
      </c>
      <c r="C8" s="217" t="s">
        <v>293</v>
      </c>
      <c r="D8" s="217"/>
      <c r="E8" s="217" t="s">
        <v>294</v>
      </c>
      <c r="F8" s="217"/>
      <c r="G8" s="217"/>
      <c r="H8" s="217"/>
      <c r="I8" s="217"/>
      <c r="J8" s="217" t="s">
        <v>293</v>
      </c>
      <c r="K8" s="217"/>
      <c r="L8" s="6">
        <v>45455</v>
      </c>
      <c r="Q8" s="217" t="s">
        <v>287</v>
      </c>
      <c r="R8" s="217"/>
      <c r="S8" s="217"/>
      <c r="T8" s="217"/>
    </row>
    <row r="9" spans="1:20">
      <c r="A9" s="6">
        <v>45460</v>
      </c>
      <c r="B9" s="7">
        <v>1.1000000000000001</v>
      </c>
      <c r="C9" s="217" t="s">
        <v>293</v>
      </c>
      <c r="D9" s="217"/>
      <c r="E9" s="217" t="s">
        <v>295</v>
      </c>
      <c r="F9" s="217"/>
      <c r="G9" s="217"/>
      <c r="H9" s="217"/>
      <c r="I9" s="217"/>
      <c r="J9" s="217" t="s">
        <v>293</v>
      </c>
      <c r="K9" s="217"/>
      <c r="L9" s="6">
        <v>45460</v>
      </c>
      <c r="Q9" s="217"/>
      <c r="R9" s="217"/>
      <c r="S9" s="217"/>
      <c r="T9" s="217"/>
    </row>
    <row r="10" spans="1:20">
      <c r="A10" s="6">
        <v>45499</v>
      </c>
      <c r="B10" s="7">
        <v>1.2</v>
      </c>
      <c r="C10" s="217" t="s">
        <v>296</v>
      </c>
      <c r="D10" s="217"/>
      <c r="E10" s="217" t="s">
        <v>297</v>
      </c>
      <c r="F10" s="217"/>
      <c r="G10" s="217"/>
      <c r="H10" s="217"/>
      <c r="I10" s="217"/>
      <c r="J10" s="224" t="s">
        <v>296</v>
      </c>
      <c r="K10" s="224"/>
      <c r="L10" s="156">
        <v>45509</v>
      </c>
      <c r="Q10" s="217"/>
      <c r="R10" s="217"/>
      <c r="S10" s="217"/>
      <c r="T10" s="217"/>
    </row>
    <row r="11" spans="1:20">
      <c r="A11" s="6">
        <v>45531</v>
      </c>
      <c r="B11" s="7">
        <v>1.3</v>
      </c>
      <c r="C11" s="221" t="s">
        <v>326</v>
      </c>
      <c r="D11" s="221"/>
      <c r="E11" s="221" t="s">
        <v>327</v>
      </c>
      <c r="F11" s="221"/>
      <c r="G11" s="221"/>
      <c r="H11" s="221"/>
      <c r="I11" s="221"/>
      <c r="J11" s="217" t="s">
        <v>296</v>
      </c>
      <c r="K11" s="217"/>
      <c r="L11" s="6">
        <v>45555</v>
      </c>
      <c r="Q11" s="1" t="s">
        <v>287</v>
      </c>
    </row>
    <row r="12" spans="1:20">
      <c r="A12" s="6">
        <v>45559</v>
      </c>
      <c r="B12" s="7">
        <v>1.4</v>
      </c>
      <c r="C12" s="221" t="s">
        <v>296</v>
      </c>
      <c r="D12" s="221"/>
      <c r="E12" s="221" t="s">
        <v>329</v>
      </c>
      <c r="F12" s="221"/>
      <c r="G12" s="221"/>
      <c r="H12" s="221"/>
      <c r="I12" s="221"/>
      <c r="J12" s="221" t="s">
        <v>296</v>
      </c>
      <c r="K12" s="221"/>
      <c r="L12" s="6">
        <v>45559</v>
      </c>
    </row>
    <row r="13" spans="1:20">
      <c r="A13" s="6">
        <v>45560</v>
      </c>
      <c r="B13" s="7">
        <v>1.5</v>
      </c>
      <c r="C13" s="221" t="s">
        <v>296</v>
      </c>
      <c r="D13" s="221"/>
      <c r="E13" s="221" t="s">
        <v>330</v>
      </c>
      <c r="F13" s="221"/>
      <c r="G13" s="221"/>
      <c r="H13" s="221"/>
      <c r="I13" s="221"/>
      <c r="J13" s="221" t="s">
        <v>296</v>
      </c>
      <c r="K13" s="221"/>
      <c r="L13" s="6">
        <v>45560</v>
      </c>
    </row>
    <row r="14" spans="1:20">
      <c r="A14" s="6"/>
      <c r="B14" s="157"/>
      <c r="J14" s="217"/>
      <c r="K14" s="217"/>
      <c r="L14" s="158"/>
      <c r="Q14" s="1" t="s">
        <v>287</v>
      </c>
    </row>
    <row r="15" spans="1:20">
      <c r="A15" s="6"/>
      <c r="B15" s="7"/>
      <c r="C15" s="221"/>
      <c r="D15" s="221"/>
      <c r="E15" s="221"/>
      <c r="F15" s="221"/>
      <c r="G15" s="221"/>
      <c r="H15" s="221"/>
      <c r="I15" s="221"/>
      <c r="J15" s="217"/>
      <c r="K15" s="217"/>
      <c r="L15" s="6"/>
    </row>
    <row r="16" spans="1:20">
      <c r="A16" s="6"/>
      <c r="B16" s="7"/>
      <c r="C16"/>
      <c r="D16"/>
      <c r="E16"/>
      <c r="F16"/>
      <c r="G16"/>
      <c r="H16"/>
      <c r="I16"/>
      <c r="L16" s="6"/>
    </row>
    <row r="17" spans="1:17" ht="13.5" thickBot="1">
      <c r="A17" s="159"/>
      <c r="B17" s="159"/>
      <c r="C17" s="159"/>
      <c r="D17" s="159"/>
      <c r="E17" s="159"/>
      <c r="F17" s="159"/>
      <c r="G17" s="159"/>
      <c r="H17" s="159"/>
      <c r="I17" s="159"/>
      <c r="J17" s="223"/>
      <c r="K17" s="223"/>
      <c r="L17" s="160"/>
      <c r="Q17" s="1" t="s">
        <v>287</v>
      </c>
    </row>
    <row r="18" spans="1:17">
      <c r="A18" s="6"/>
      <c r="B18" s="7"/>
    </row>
    <row r="19" spans="1:17">
      <c r="A19" s="131" t="s">
        <v>298</v>
      </c>
      <c r="B19" s="132"/>
      <c r="C19" s="1" t="s">
        <v>299</v>
      </c>
    </row>
    <row r="20" spans="1:17">
      <c r="A20" s="130" t="s">
        <v>300</v>
      </c>
      <c r="B20" s="7"/>
      <c r="Q20" s="1" t="s">
        <v>287</v>
      </c>
    </row>
    <row r="21" spans="1:17">
      <c r="A21" s="130" t="s">
        <v>301</v>
      </c>
      <c r="B21" s="7"/>
    </row>
    <row r="22" spans="1:17">
      <c r="A22" s="6"/>
      <c r="B22" s="7"/>
    </row>
    <row r="23" spans="1:17">
      <c r="Q23" s="1" t="s">
        <v>287</v>
      </c>
    </row>
    <row r="24" spans="1:17">
      <c r="A24" s="8" t="s">
        <v>302</v>
      </c>
      <c r="B24" s="9"/>
    </row>
    <row r="25" spans="1:17">
      <c r="A25" s="1" t="s">
        <v>303</v>
      </c>
    </row>
    <row r="26" spans="1:17">
      <c r="Q26" s="1" t="s">
        <v>287</v>
      </c>
    </row>
    <row r="39" spans="1:6">
      <c r="A39" s="217"/>
      <c r="B39" s="217"/>
      <c r="C39" s="217"/>
      <c r="D39" s="217"/>
      <c r="E39" s="217"/>
      <c r="F39" s="217"/>
    </row>
  </sheetData>
  <mergeCells count="34">
    <mergeCell ref="A39:F39"/>
    <mergeCell ref="C15:D15"/>
    <mergeCell ref="E15:I15"/>
    <mergeCell ref="J15:K15"/>
    <mergeCell ref="C8:D8"/>
    <mergeCell ref="E8:I8"/>
    <mergeCell ref="J17:K17"/>
    <mergeCell ref="C12:D12"/>
    <mergeCell ref="E12:I12"/>
    <mergeCell ref="J12:K12"/>
    <mergeCell ref="C13:D13"/>
    <mergeCell ref="E13:I13"/>
    <mergeCell ref="J13:K13"/>
    <mergeCell ref="C10:D10"/>
    <mergeCell ref="E10:I10"/>
    <mergeCell ref="J10:K10"/>
    <mergeCell ref="C11:D11"/>
    <mergeCell ref="E11:I11"/>
    <mergeCell ref="J11:K11"/>
    <mergeCell ref="C7:D7"/>
    <mergeCell ref="E7:I7"/>
    <mergeCell ref="J7:K7"/>
    <mergeCell ref="C9:D9"/>
    <mergeCell ref="E9:I9"/>
    <mergeCell ref="J9:K9"/>
    <mergeCell ref="J8:K8"/>
    <mergeCell ref="J14:K14"/>
    <mergeCell ref="Q3:T3"/>
    <mergeCell ref="Q8:T8"/>
    <mergeCell ref="Q9:T9"/>
    <mergeCell ref="Q10:T10"/>
    <mergeCell ref="Q5:T5"/>
    <mergeCell ref="Q6:T6"/>
    <mergeCell ref="M3:O3"/>
  </mergeCells>
  <pageMargins left="0.7" right="0.7" top="0.75" bottom="0.75" header="0.3" footer="0.3"/>
  <headerFooter>
    <oddFooter>&amp;C_x000D_&amp;1#&amp;"Calibri"&amp;12&amp;K000000 OFFICIAL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65</Value>
      <Value>2</Value>
      <Value>1</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Adobe Signed Agreement</TermName>
          <TermId xmlns="http://schemas.microsoft.com/office/infopath/2007/PartnerControls">85226594-d8cf-4851-a95a-2df3c01248c2</TermId>
        </TermInfo>
      </Terms>
    </f2ccc2d036544b63b99cbcec8aa9ae6a>
    <DLCPolicyLabelClientValue xmlns="05aa45cf-ed89-4733-97a8-db4ce5c51511">Version {_UIVersionString}</DLCPolicyLabelClientValue>
    <DLCPolicyLabelLock xmlns="05aa45cf-ed89-4733-97a8-db4ce5c51511" xsi:nil="true"/>
    <lcf76f155ced4ddcb4097134ff3c332f xmlns="696f9328-2413-44b2-ac4f-8dccb9680efd">
      <Terms xmlns="http://schemas.microsoft.com/office/infopath/2007/PartnerControls"/>
    </lcf76f155ced4ddcb4097134ff3c332f>
    <_dlc_DocId xmlns="a5f32de4-e402-4188-b034-e71ca7d22e54">DOCID736-1141310520-3051</_dlc_DocId>
    <_dlc_DocIdUrl xmlns="a5f32de4-e402-4188-b034-e71ca7d22e54">
      <Url>https://delwpvicgovau.sharepoint.com/sites/ecm_736/_layouts/15/DocIdRedir.aspx?ID=DOCID736-1141310520-3051</Url>
      <Description>DOCID736-1141310520-3051</Description>
    </_dlc_DocIdUrl>
    <DLCPolicyLabelValue xmlns="05aa45cf-ed89-4733-97a8-db4ce5c51511">Version 1.0</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57BAE833FC945C458B04D65D59F4F479" ma:contentTypeVersion="307" ma:contentTypeDescription="All project related information. The library can be used to manage multiple projects." ma:contentTypeScope="" ma:versionID="1058dd22ee5adcd13fc686f3eedc2089">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696f9328-2413-44b2-ac4f-8dccb9680efd" xmlns:ns6="676c2d1c-48b7-4234-82e7-69a583aebcb4" targetNamespace="http://schemas.microsoft.com/office/2006/metadata/properties" ma:root="true" ma:fieldsID="171c1356594f6bbbd9534345affbadfb" ns1:_="" ns2:_="" ns3:_="" ns4:_="" ns5:_="" ns6:_="">
    <xsd:import namespace="http://schemas.microsoft.com/sharepoint/v3"/>
    <xsd:import namespace="9fd47c19-1c4a-4d7d-b342-c10cef269344"/>
    <xsd:import namespace="a5f32de4-e402-4188-b034-e71ca7d22e54"/>
    <xsd:import namespace="05aa45cf-ed89-4733-97a8-db4ce5c51511"/>
    <xsd:import namespace="696f9328-2413-44b2-ac4f-8dccb9680efd"/>
    <xsd:import namespace="676c2d1c-48b7-4234-82e7-69a583aebcb4"/>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Project_Phase" minOccurs="0"/>
                <xsd:element ref="ns2:f2ccc2d036544b63b99cbcec8aa9ae6a"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5:MediaServiceDateTaken" minOccurs="0"/>
                <xsd:element ref="ns5:MediaLengthInSeconds" minOccurs="0"/>
                <xsd:element ref="ns2:ProjName"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Project_Phase" ma:index="19"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1"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ProjName" ma:index="36"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ClientValue" ma:index="2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4"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6"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f9328-2413-44b2-ac4f-8dccb9680efd"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6c2d1c-48b7-4234-82e7-69a583aebcb4"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97aeec6-0273-40f2-ab3e-beee73212332" ContentTypeId="0x0101009298E819CE1EBB4F8D2096B3E0F0C29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7.xml><?xml version="1.0" encoding="utf-8"?>
<?mso-contentType ?>
<PolicyDirtyBag xmlns="microsoft.office.server.policy.changes">
  <Microsoft.Office.RecordsManagement.PolicyFeatures.PolicyLabel op="Change"/>
</PolicyDirtyBag>
</file>

<file path=customXml/itemProps1.xml><?xml version="1.0" encoding="utf-8"?>
<ds:datastoreItem xmlns:ds="http://schemas.openxmlformats.org/officeDocument/2006/customXml" ds:itemID="{55F30068-6925-4531-9B48-6012FA18E694}">
  <ds:schemaRefs>
    <ds:schemaRef ds:uri="http://purl.org/dc/terms/"/>
    <ds:schemaRef ds:uri="9fd47c19-1c4a-4d7d-b342-c10cef269344"/>
    <ds:schemaRef ds:uri="http://schemas.microsoft.com/office/2006/documentManagement/types"/>
    <ds:schemaRef ds:uri="http://schemas.microsoft.com/office/infopath/2007/PartnerControls"/>
    <ds:schemaRef ds:uri="676c2d1c-48b7-4234-82e7-69a583aebcb4"/>
    <ds:schemaRef ds:uri="a5f32de4-e402-4188-b034-e71ca7d22e54"/>
    <ds:schemaRef ds:uri="http://schemas.openxmlformats.org/package/2006/metadata/core-properties"/>
    <ds:schemaRef ds:uri="http://schemas.microsoft.com/sharepoint/v3"/>
    <ds:schemaRef ds:uri="696f9328-2413-44b2-ac4f-8dccb9680efd"/>
    <ds:schemaRef ds:uri="http://purl.org/dc/dcmitype/"/>
    <ds:schemaRef ds:uri="http://schemas.microsoft.com/office/2006/metadata/properties"/>
    <ds:schemaRef ds:uri="05aa45cf-ed89-4733-97a8-db4ce5c51511"/>
    <ds:schemaRef ds:uri="http://www.w3.org/XML/1998/namespace"/>
    <ds:schemaRef ds:uri="http://purl.org/dc/elements/1.1/"/>
  </ds:schemaRefs>
</ds:datastoreItem>
</file>

<file path=customXml/itemProps2.xml><?xml version="1.0" encoding="utf-8"?>
<ds:datastoreItem xmlns:ds="http://schemas.openxmlformats.org/officeDocument/2006/customXml" ds:itemID="{78811182-4CAE-4F7F-A34E-6D6A6E770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696f9328-2413-44b2-ac4f-8dccb9680efd"/>
    <ds:schemaRef ds:uri="676c2d1c-48b7-4234-82e7-69a583aeb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1E8D6E-9FC4-4A73-A0D5-6D11690C11C6}">
  <ds:schemaRefs>
    <ds:schemaRef ds:uri="Microsoft.SharePoint.Taxonomy.ContentTypeSync"/>
  </ds:schemaRefs>
</ds:datastoreItem>
</file>

<file path=customXml/itemProps4.xml><?xml version="1.0" encoding="utf-8"?>
<ds:datastoreItem xmlns:ds="http://schemas.openxmlformats.org/officeDocument/2006/customXml" ds:itemID="{B24B0C16-2E28-4C6C-A1E9-46D791C5EB4C}">
  <ds:schemaRefs>
    <ds:schemaRef ds:uri="http://schemas.microsoft.com/sharepoint/events"/>
  </ds:schemaRefs>
</ds:datastoreItem>
</file>

<file path=customXml/itemProps5.xml><?xml version="1.0" encoding="utf-8"?>
<ds:datastoreItem xmlns:ds="http://schemas.openxmlformats.org/officeDocument/2006/customXml" ds:itemID="{337F8D8D-BFD1-4143-B507-0883DC62C359}">
  <ds:schemaRefs>
    <ds:schemaRef ds:uri="http://schemas.microsoft.com/sharepoint/v3/contenttype/forms"/>
  </ds:schemaRefs>
</ds:datastoreItem>
</file>

<file path=customXml/itemProps6.xml><?xml version="1.0" encoding="utf-8"?>
<ds:datastoreItem xmlns:ds="http://schemas.openxmlformats.org/officeDocument/2006/customXml" ds:itemID="{05957C66-582D-4C3C-9EE4-F3BFB5AA3BE2}">
  <ds:schemaRefs>
    <ds:schemaRef ds:uri="office.server.policy"/>
  </ds:schemaRefs>
</ds:datastoreItem>
</file>

<file path=customXml/itemProps7.xml><?xml version="1.0" encoding="utf-8"?>
<ds:datastoreItem xmlns:ds="http://schemas.openxmlformats.org/officeDocument/2006/customXml" ds:itemID="{00E01C79-8003-4744-B092-D19F597250D0}">
  <ds:schemaRefs>
    <ds:schemaRef ds:uri="microsoft.office.server.policy.chang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Introduction</vt:lpstr>
      <vt:lpstr>How to use this workbook</vt:lpstr>
      <vt:lpstr>Key project information</vt:lpstr>
      <vt:lpstr>BTM-NM battery</vt:lpstr>
      <vt:lpstr>BTM-AGG battery</vt:lpstr>
      <vt:lpstr>FOM battery</vt:lpstr>
      <vt:lpstr>Community benefits</vt:lpstr>
      <vt:lpstr>Project dashboard</vt:lpstr>
      <vt:lpstr>Display text</vt:lpstr>
      <vt:lpstr>Deployment</vt:lpstr>
      <vt:lpstr>Control sheet</vt:lpstr>
      <vt:lpstr>BattsizeW</vt:lpstr>
      <vt:lpstr>BattsizeWh</vt:lpstr>
      <vt:lpstr>Batttype</vt:lpstr>
      <vt:lpstr>Discountrate</vt:lpstr>
      <vt:lpstr>Stream</vt:lpstr>
      <vt:lpstr>What_size_will_the_battery_be?__Enter_size_and_select_the_units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Cruickshank</dc:creator>
  <cp:keywords/>
  <dc:description/>
  <cp:lastModifiedBy>James F Hannan (DEECA)</cp:lastModifiedBy>
  <cp:revision/>
  <dcterms:created xsi:type="dcterms:W3CDTF">2024-03-03T02:17:08Z</dcterms:created>
  <dcterms:modified xsi:type="dcterms:W3CDTF">2024-09-25T23:35:06Z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2024-04-29T06:29:35Z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8e73df89-3702-456e-92f9-11fa2de20b00</vt:lpwstr>
  </property>
  <property fmtid="{D5CDD505-2E9C-101B-9397-08002B2CF9AE}" pid="8" name="MSIP_Label_4257e2ab-f512-40e2-9c9a-c64247360765_ContentBits">
    <vt:lpwstr>2</vt:lpwstr>
  </property>
  <property fmtid="{D5CDD505-2E9C-101B-9397-08002B2CF9AE}" pid="9" name="ContentTypeId">
    <vt:lpwstr>0x0101009298E819CE1EBB4F8D2096B3E0F0C2911D0057BAE833FC945C458B04D65D59F4F479</vt:lpwstr>
  </property>
  <property fmtid="{D5CDD505-2E9C-101B-9397-08002B2CF9AE}" pid="10" name="Records Class Project">
    <vt:lpwstr>65</vt:lpwstr>
  </property>
  <property fmtid="{D5CDD505-2E9C-101B-9397-08002B2CF9AE}" pid="11" name="Dissemination Limiting Marker">
    <vt:lpwstr>2;#FOUO|955eb6fc-b35a-4808-8aa5-31e514fa3f26</vt:lpwstr>
  </property>
  <property fmtid="{D5CDD505-2E9C-101B-9397-08002B2CF9AE}" pid="12" name="Security Classification">
    <vt:lpwstr>1;#Unclassified|7fa379f4-4aba-4692-ab80-7d39d3a23cf4</vt:lpwstr>
  </property>
  <property fmtid="{D5CDD505-2E9C-101B-9397-08002B2CF9AE}" pid="13" name="_dlc_DocIdItemGuid">
    <vt:lpwstr>f74e3f32-289b-4e9a-9624-65e40ba9240c</vt:lpwstr>
  </property>
  <property fmtid="{D5CDD505-2E9C-101B-9397-08002B2CF9AE}" pid="14" name="MediaServiceImageTags">
    <vt:lpwstr/>
  </property>
  <property fmtid="{D5CDD505-2E9C-101B-9397-08002B2CF9AE}" pid="15" name="Department Document Type">
    <vt:lpwstr/>
  </property>
  <property fmtid="{D5CDD505-2E9C-101B-9397-08002B2CF9AE}" pid="16" name="Record Purpose">
    <vt:lpwstr/>
  </property>
  <property fmtid="{D5CDD505-2E9C-101B-9397-08002B2CF9AE}" pid="17" name="_docset_NoMedatataSyncRequired">
    <vt:lpwstr>False</vt:lpwstr>
  </property>
</Properties>
</file>